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davidstern/Desktop/"/>
    </mc:Choice>
  </mc:AlternateContent>
  <xr:revisionPtr revIDLastSave="0" documentId="13_ncr:1_{F974E80F-10EE-B343-8376-363805E6442A}" xr6:coauthVersionLast="46" xr6:coauthVersionMax="46" xr10:uidLastSave="{00000000-0000-0000-0000-000000000000}"/>
  <bookViews>
    <workbookView xWindow="-37480" yWindow="760" windowWidth="34480" windowHeight="19640" xr2:uid="{00000000-000D-0000-FFFF-FFFF00000000}"/>
  </bookViews>
  <sheets>
    <sheet name="Labor rates" sheetId="1" r:id="rId1"/>
  </sheets>
  <definedNames>
    <definedName name="_xlnm._FilterDatabase" localSheetId="0" hidden="1">'Labor rates'!$A$4:$AJ$19</definedName>
    <definedName name="Z_188383C3_BBEC_4AD2_BF1F_7BE8B6F5FF0D_.wvu.PrintArea" localSheetId="0">'Labor rates'!$A$1:$AA$21</definedName>
    <definedName name="Z_188383C3_BBEC_4AD2_BF1F_7BE8B6F5FF0D_.wvu.PrintTitles" localSheetId="0">'Labor rates'!$1:$4</definedName>
    <definedName name="Z_28C2AC0D_E338_4355_B5D7_7A2723AC9096_.wvu.PrintArea" localSheetId="0">'Labor rates'!$A$1:$AA$21</definedName>
    <definedName name="Z_28C2AC0D_E338_4355_B5D7_7A2723AC9096_.wvu.PrintTitles" localSheetId="0">'Labor rates'!$1:$4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1" i="1" l="1"/>
  <c r="Q21" i="1"/>
  <c r="P21" i="1"/>
  <c r="L21" i="1"/>
  <c r="H21" i="1"/>
  <c r="F21" i="1"/>
  <c r="E21" i="1"/>
  <c r="W19" i="1"/>
  <c r="T19" i="1"/>
  <c r="I19" i="1"/>
  <c r="V19" i="1" s="1"/>
  <c r="G19" i="1"/>
  <c r="J19" i="1" s="1"/>
  <c r="D19" i="1"/>
  <c r="K19" i="1" s="1"/>
  <c r="M19" i="1" s="1"/>
  <c r="W18" i="1"/>
  <c r="T18" i="1"/>
  <c r="J18" i="1"/>
  <c r="I18" i="1"/>
  <c r="V18" i="1" s="1"/>
  <c r="G18" i="1"/>
  <c r="D18" i="1"/>
  <c r="K18" i="1" s="1"/>
  <c r="M18" i="1" s="1"/>
  <c r="W17" i="1"/>
  <c r="V17" i="1"/>
  <c r="T17" i="1"/>
  <c r="I17" i="1"/>
  <c r="D17" i="1"/>
  <c r="G17" i="1" s="1"/>
  <c r="J17" i="1" s="1"/>
  <c r="W16" i="1"/>
  <c r="T16" i="1"/>
  <c r="S16" i="1"/>
  <c r="I16" i="1"/>
  <c r="K16" i="1" s="1"/>
  <c r="M16" i="1" s="1"/>
  <c r="D16" i="1"/>
  <c r="W15" i="1"/>
  <c r="T15" i="1"/>
  <c r="S15" i="1"/>
  <c r="I15" i="1"/>
  <c r="K15" i="1" s="1"/>
  <c r="M15" i="1" s="1"/>
  <c r="D15" i="1"/>
  <c r="W14" i="1"/>
  <c r="T14" i="1"/>
  <c r="I14" i="1"/>
  <c r="G14" i="1"/>
  <c r="J14" i="1" s="1"/>
  <c r="D14" i="1"/>
  <c r="K14" i="1" s="1"/>
  <c r="M14" i="1" s="1"/>
  <c r="W13" i="1"/>
  <c r="V13" i="1"/>
  <c r="T13" i="1"/>
  <c r="K13" i="1"/>
  <c r="M13" i="1" s="1"/>
  <c r="X13" i="1" s="1"/>
  <c r="I13" i="1"/>
  <c r="D13" i="1"/>
  <c r="G13" i="1" s="1"/>
  <c r="W12" i="1"/>
  <c r="T12" i="1"/>
  <c r="J12" i="1"/>
  <c r="I12" i="1"/>
  <c r="V12" i="1" s="1"/>
  <c r="G12" i="1"/>
  <c r="D12" i="1"/>
  <c r="K12" i="1" s="1"/>
  <c r="M12" i="1" s="1"/>
  <c r="W11" i="1"/>
  <c r="V11" i="1"/>
  <c r="T11" i="1"/>
  <c r="S11" i="1"/>
  <c r="I11" i="1"/>
  <c r="G11" i="1"/>
  <c r="J11" i="1" s="1"/>
  <c r="D11" i="1"/>
  <c r="K11" i="1" s="1"/>
  <c r="M11" i="1" s="1"/>
  <c r="W10" i="1"/>
  <c r="V10" i="1"/>
  <c r="T10" i="1"/>
  <c r="S10" i="1"/>
  <c r="I10" i="1"/>
  <c r="G10" i="1"/>
  <c r="J10" i="1" s="1"/>
  <c r="D10" i="1"/>
  <c r="K10" i="1" s="1"/>
  <c r="M10" i="1" s="1"/>
  <c r="W9" i="1"/>
  <c r="T9" i="1"/>
  <c r="I9" i="1"/>
  <c r="V9" i="1" s="1"/>
  <c r="D9" i="1"/>
  <c r="G9" i="1" s="1"/>
  <c r="W8" i="1"/>
  <c r="T8" i="1"/>
  <c r="I8" i="1"/>
  <c r="G8" i="1"/>
  <c r="J8" i="1" s="1"/>
  <c r="D8" i="1"/>
  <c r="K8" i="1" s="1"/>
  <c r="M8" i="1" s="1"/>
  <c r="W7" i="1"/>
  <c r="V7" i="1"/>
  <c r="T7" i="1"/>
  <c r="K7" i="1"/>
  <c r="M7" i="1" s="1"/>
  <c r="I7" i="1"/>
  <c r="D7" i="1"/>
  <c r="G7" i="1" s="1"/>
  <c r="J7" i="1" s="1"/>
  <c r="W6" i="1"/>
  <c r="T6" i="1"/>
  <c r="S6" i="1"/>
  <c r="K6" i="1"/>
  <c r="M6" i="1" s="1"/>
  <c r="I6" i="1"/>
  <c r="D6" i="1"/>
  <c r="W5" i="1"/>
  <c r="W21" i="1" s="1"/>
  <c r="T5" i="1"/>
  <c r="T21" i="1" s="1"/>
  <c r="S5" i="1"/>
  <c r="I5" i="1"/>
  <c r="D5" i="1"/>
  <c r="O15" i="1" l="1"/>
  <c r="X15" i="1"/>
  <c r="Z15" i="1"/>
  <c r="R15" i="1"/>
  <c r="N15" i="1"/>
  <c r="AB15" i="1" s="1"/>
  <c r="AC15" i="1" s="1"/>
  <c r="X16" i="1"/>
  <c r="O16" i="1"/>
  <c r="Z16" i="1"/>
  <c r="N16" i="1"/>
  <c r="R16" i="1"/>
  <c r="Z10" i="1"/>
  <c r="N10" i="1"/>
  <c r="R10" i="1"/>
  <c r="O10" i="1"/>
  <c r="X10" i="1"/>
  <c r="N12" i="1"/>
  <c r="X12" i="1"/>
  <c r="R12" i="1"/>
  <c r="O12" i="1"/>
  <c r="Z12" i="1"/>
  <c r="X14" i="1"/>
  <c r="R14" i="1"/>
  <c r="N14" i="1"/>
  <c r="Z14" i="1"/>
  <c r="O14" i="1"/>
  <c r="X8" i="1"/>
  <c r="R8" i="1"/>
  <c r="N8" i="1"/>
  <c r="AB8" i="1" s="1"/>
  <c r="AC8" i="1" s="1"/>
  <c r="Z8" i="1"/>
  <c r="O8" i="1"/>
  <c r="R11" i="1"/>
  <c r="Z11" i="1"/>
  <c r="N11" i="1"/>
  <c r="X11" i="1"/>
  <c r="O11" i="1"/>
  <c r="D21" i="1"/>
  <c r="V5" i="1"/>
  <c r="Z7" i="1"/>
  <c r="O7" i="1"/>
  <c r="G5" i="1"/>
  <c r="N13" i="1"/>
  <c r="AB13" i="1" s="1"/>
  <c r="AC13" i="1" s="1"/>
  <c r="K9" i="1"/>
  <c r="M9" i="1" s="1"/>
  <c r="R7" i="1"/>
  <c r="X7" i="1"/>
  <c r="J13" i="1"/>
  <c r="R13" i="1"/>
  <c r="N18" i="1"/>
  <c r="Z18" i="1"/>
  <c r="X18" i="1"/>
  <c r="R18" i="1"/>
  <c r="O18" i="1"/>
  <c r="O6" i="1"/>
  <c r="X6" i="1"/>
  <c r="Z13" i="1"/>
  <c r="O13" i="1"/>
  <c r="Z19" i="1"/>
  <c r="X19" i="1"/>
  <c r="R19" i="1"/>
  <c r="O19" i="1"/>
  <c r="N19" i="1"/>
  <c r="AB19" i="1" s="1"/>
  <c r="AC19" i="1" s="1"/>
  <c r="N6" i="1"/>
  <c r="N7" i="1"/>
  <c r="I21" i="1"/>
  <c r="V6" i="1"/>
  <c r="G6" i="1"/>
  <c r="J6" i="1" s="1"/>
  <c r="R6" i="1"/>
  <c r="Z6" i="1"/>
  <c r="K5" i="1"/>
  <c r="S21" i="1"/>
  <c r="J9" i="1"/>
  <c r="V15" i="1"/>
  <c r="G15" i="1"/>
  <c r="J15" i="1" s="1"/>
  <c r="G16" i="1"/>
  <c r="J16" i="1" s="1"/>
  <c r="V16" i="1"/>
  <c r="K17" i="1"/>
  <c r="M17" i="1" s="1"/>
  <c r="V8" i="1"/>
  <c r="V14" i="1"/>
  <c r="AD19" i="1" l="1"/>
  <c r="AE19" i="1" s="1"/>
  <c r="AB7" i="1"/>
  <c r="O9" i="1"/>
  <c r="Z9" i="1"/>
  <c r="X9" i="1"/>
  <c r="R9" i="1"/>
  <c r="N9" i="1"/>
  <c r="AD13" i="1"/>
  <c r="AE13" i="1" s="1"/>
  <c r="V21" i="1"/>
  <c r="AB14" i="1"/>
  <c r="AB6" i="1"/>
  <c r="AB11" i="1"/>
  <c r="AD8" i="1"/>
  <c r="AE8" i="1" s="1"/>
  <c r="AB12" i="1"/>
  <c r="AB16" i="1"/>
  <c r="AD15" i="1"/>
  <c r="AE15" i="1" s="1"/>
  <c r="O17" i="1"/>
  <c r="Z17" i="1"/>
  <c r="X17" i="1"/>
  <c r="R17" i="1"/>
  <c r="N17" i="1"/>
  <c r="K21" i="1"/>
  <c r="M5" i="1"/>
  <c r="AB10" i="1"/>
  <c r="AB18" i="1"/>
  <c r="G21" i="1"/>
  <c r="G23" i="1" s="1"/>
  <c r="J5" i="1"/>
  <c r="J21" i="1" s="1"/>
  <c r="AC10" i="1" l="1"/>
  <c r="AD10" i="1"/>
  <c r="AE10" i="1" s="1"/>
  <c r="AG8" i="1"/>
  <c r="AJ8" i="1" s="1"/>
  <c r="AI8" i="1"/>
  <c r="AC14" i="1"/>
  <c r="AD14" i="1"/>
  <c r="AE14" i="1" s="1"/>
  <c r="AB9" i="1"/>
  <c r="AC18" i="1"/>
  <c r="AD18" i="1"/>
  <c r="AE18" i="1" s="1"/>
  <c r="J23" i="1"/>
  <c r="H23" i="1"/>
  <c r="E23" i="1"/>
  <c r="F23" i="1"/>
  <c r="I23" i="1"/>
  <c r="AB17" i="1"/>
  <c r="AC12" i="1"/>
  <c r="AD12" i="1"/>
  <c r="AE12" i="1" s="1"/>
  <c r="AC6" i="1"/>
  <c r="AD6" i="1"/>
  <c r="AE6" i="1" s="1"/>
  <c r="M21" i="1"/>
  <c r="X5" i="1"/>
  <c r="X21" i="1" s="1"/>
  <c r="O5" i="1"/>
  <c r="O21" i="1" s="1"/>
  <c r="Z5" i="1"/>
  <c r="Z21" i="1" s="1"/>
  <c r="R5" i="1"/>
  <c r="R21" i="1" s="1"/>
  <c r="N5" i="1"/>
  <c r="AG15" i="1"/>
  <c r="AJ15" i="1" s="1"/>
  <c r="AI15" i="1"/>
  <c r="AC11" i="1"/>
  <c r="AD11" i="1"/>
  <c r="AE11" i="1" s="1"/>
  <c r="AC7" i="1"/>
  <c r="AD7" i="1"/>
  <c r="AE7" i="1" s="1"/>
  <c r="AC16" i="1"/>
  <c r="AD16" i="1"/>
  <c r="AE16" i="1" s="1"/>
  <c r="D23" i="1"/>
  <c r="AI13" i="1"/>
  <c r="AG13" i="1"/>
  <c r="AJ13" i="1" s="1"/>
  <c r="AG19" i="1"/>
  <c r="AI19" i="1"/>
  <c r="AJ19" i="1" s="1"/>
  <c r="AG6" i="1" l="1"/>
  <c r="AI6" i="1"/>
  <c r="AJ6" i="1" s="1"/>
  <c r="AC17" i="1"/>
  <c r="AD17" i="1"/>
  <c r="AE17" i="1" s="1"/>
  <c r="AC9" i="1"/>
  <c r="AD9" i="1"/>
  <c r="AE9" i="1" s="1"/>
  <c r="AJ16" i="1"/>
  <c r="AG16" i="1"/>
  <c r="AI16" i="1"/>
  <c r="J25" i="1"/>
  <c r="AJ14" i="1"/>
  <c r="AG14" i="1"/>
  <c r="AI14" i="1"/>
  <c r="AI11" i="1"/>
  <c r="AJ11" i="1"/>
  <c r="AG11" i="1"/>
  <c r="N21" i="1"/>
  <c r="AB5" i="1"/>
  <c r="AI7" i="1"/>
  <c r="AG7" i="1"/>
  <c r="AJ7" i="1" s="1"/>
  <c r="AG12" i="1"/>
  <c r="AJ12" i="1"/>
  <c r="AI12" i="1"/>
  <c r="AG18" i="1"/>
  <c r="AI18" i="1"/>
  <c r="AJ18" i="1" s="1"/>
  <c r="AI10" i="1"/>
  <c r="AG10" i="1"/>
  <c r="AJ10" i="1" s="1"/>
  <c r="AI9" i="1" l="1"/>
  <c r="AG9" i="1"/>
  <c r="AJ9" i="1" s="1"/>
  <c r="AB21" i="1"/>
  <c r="AC21" i="1" s="1"/>
  <c r="AC5" i="1"/>
  <c r="AD5" i="1"/>
  <c r="AI17" i="1"/>
  <c r="AG17" i="1"/>
  <c r="AJ17" i="1" s="1"/>
  <c r="AD21" i="1" l="1"/>
  <c r="AE5" i="1"/>
  <c r="AG5" i="1" l="1"/>
  <c r="AJ5" i="1" s="1"/>
  <c r="AJ21" i="1" s="1"/>
  <c r="AI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" authorId="0" shapeId="0" xr:uid="{00000000-0006-0000-0000-000001000000}">
      <text>
        <r>
          <rPr>
            <sz val="10"/>
            <color rgb="FF000000"/>
            <rFont val="Arial"/>
            <family val="2"/>
          </rPr>
          <t>Training, shop/yard, etc.</t>
        </r>
      </text>
    </comment>
  </commentList>
</comments>
</file>

<file path=xl/sharedStrings.xml><?xml version="1.0" encoding="utf-8"?>
<sst xmlns="http://schemas.openxmlformats.org/spreadsheetml/2006/main" count="72" uniqueCount="47">
  <si>
    <t>ABC Construction</t>
  </si>
  <si>
    <t>20XX Labor Rates</t>
  </si>
  <si>
    <t>(Note: All Greyed Columns are Calculations)</t>
  </si>
  <si>
    <t>2019</t>
  </si>
  <si>
    <t>Employee</t>
  </si>
  <si>
    <t>Position</t>
  </si>
  <si>
    <t>Reg</t>
  </si>
  <si>
    <t>OT</t>
  </si>
  <si>
    <t>DT</t>
  </si>
  <si>
    <t>Total Bill.</t>
  </si>
  <si>
    <t>Non- bill jobs</t>
  </si>
  <si>
    <t>PTO</t>
  </si>
  <si>
    <t>Total Hours</t>
  </si>
  <si>
    <t>Wages</t>
  </si>
  <si>
    <t>Bonus</t>
  </si>
  <si>
    <t>Total</t>
  </si>
  <si>
    <t>OASDI</t>
  </si>
  <si>
    <t>Medi care</t>
  </si>
  <si>
    <t>FUTA</t>
  </si>
  <si>
    <t>SUTA</t>
  </si>
  <si>
    <t>Local P/R Tax</t>
  </si>
  <si>
    <t>Life</t>
  </si>
  <si>
    <t>LTD</t>
  </si>
  <si>
    <t>WC %</t>
  </si>
  <si>
    <t>WC</t>
  </si>
  <si>
    <t>Health &amp; Dental</t>
  </si>
  <si>
    <t>401K ER Match</t>
  </si>
  <si>
    <t>401K Profit Share %</t>
  </si>
  <si>
    <t>Profit Share $</t>
  </si>
  <si>
    <t>Union Benefits</t>
  </si>
  <si>
    <t>Total Burden</t>
  </si>
  <si>
    <t>Burden %</t>
  </si>
  <si>
    <t>Total Cost</t>
  </si>
  <si>
    <t>Total cost per billable hour</t>
  </si>
  <si>
    <t>OH %</t>
  </si>
  <si>
    <t>OH</t>
  </si>
  <si>
    <t>Profit %</t>
  </si>
  <si>
    <t>Profit</t>
  </si>
  <si>
    <t>Bill rate (reg-OT-DT blend)</t>
  </si>
  <si>
    <t>Project Mgr</t>
  </si>
  <si>
    <t>Foreman</t>
  </si>
  <si>
    <t>Super</t>
  </si>
  <si>
    <t>Operator</t>
  </si>
  <si>
    <t>Driver</t>
  </si>
  <si>
    <t>Laborer</t>
  </si>
  <si>
    <t>blended</t>
  </si>
  <si>
    <t>cksum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</si>
</sst>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[Red]\(#,##0\)"/>
    <numFmt numFmtId="165" formatCode="&quot;$&quot;#,##0"/>
    <numFmt numFmtId="166" formatCode="0.0%"/>
    <numFmt numFmtId="167" formatCode="0.00%;[Red]\(0.00%\)"/>
    <numFmt numFmtId="168" formatCode="0.0%;[Red]\(0.0%\)"/>
    <numFmt numFmtId="169" formatCode="#,##0.00;[Red]\(#,##0.00\)"/>
    <numFmt numFmtId="170" formatCode="0%;[Red]\(0%\)"/>
    <numFmt numFmtId="171" formatCode="#,##0.0"/>
  </numFmts>
  <fonts count="14" x14ac:knownFonts="1">
    <font>
      <sz val="10"/>
      <color rgb="FF000000"/>
      <name val="Arial"/>
    </font>
    <font>
      <b/>
      <sz val="14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i/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sz val="8"/>
      <color theme="1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9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vertical="center"/>
    </xf>
    <xf numFmtId="166" fontId="6" fillId="2" borderId="0" xfId="0" applyNumberFormat="1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169" fontId="6" fillId="2" borderId="0" xfId="0" applyNumberFormat="1" applyFont="1" applyFill="1" applyAlignment="1">
      <alignment vertical="center"/>
    </xf>
    <xf numFmtId="166" fontId="6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0" fontId="4" fillId="0" borderId="0" xfId="0" applyNumberFormat="1" applyFont="1" applyAlignment="1">
      <alignment vertical="center"/>
    </xf>
    <xf numFmtId="164" fontId="8" fillId="3" borderId="0" xfId="0" applyNumberFormat="1" applyFont="1" applyFill="1" applyAlignment="1">
      <alignment horizontal="right" vertical="center"/>
    </xf>
    <xf numFmtId="4" fontId="3" fillId="3" borderId="0" xfId="0" applyNumberFormat="1" applyFont="1" applyFill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71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wrapText="1"/>
    </xf>
    <xf numFmtId="3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73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1" sqref="G11"/>
    </sheetView>
  </sheetViews>
  <sheetFormatPr baseColWidth="10" defaultColWidth="14.5" defaultRowHeight="15.75" customHeight="1" x14ac:dyDescent="0.15"/>
  <cols>
    <col min="1" max="1" width="9.83203125" customWidth="1"/>
    <col min="2" max="2" width="16.6640625" customWidth="1"/>
    <col min="3" max="3" width="12.1640625" customWidth="1"/>
    <col min="4" max="5" width="10.33203125" customWidth="1"/>
    <col min="6" max="6" width="8.6640625" customWidth="1"/>
    <col min="7" max="11" width="10.33203125" customWidth="1"/>
    <col min="12" max="12" width="11.6640625" customWidth="1"/>
    <col min="13" max="13" width="11.33203125" customWidth="1"/>
    <col min="14" max="14" width="11.5" customWidth="1"/>
    <col min="15" max="15" width="10.6640625" customWidth="1"/>
    <col min="16" max="22" width="9.1640625" customWidth="1"/>
    <col min="23" max="23" width="10.33203125" customWidth="1"/>
    <col min="24" max="26" width="10.5" customWidth="1"/>
    <col min="27" max="36" width="11.33203125" customWidth="1"/>
    <col min="37" max="37" width="16.5" customWidth="1"/>
    <col min="38" max="42" width="9.1640625" customWidth="1"/>
  </cols>
  <sheetData>
    <row r="1" spans="1:42" ht="12.75" customHeight="1" x14ac:dyDescent="0.15">
      <c r="A1" s="1" t="s">
        <v>0</v>
      </c>
      <c r="B1" s="2"/>
      <c r="C1" s="2"/>
      <c r="D1" s="3"/>
      <c r="E1" s="3"/>
      <c r="F1" s="3"/>
      <c r="G1" s="3"/>
      <c r="H1" s="4"/>
      <c r="I1" s="4"/>
      <c r="J1" s="3"/>
      <c r="K1" s="3"/>
      <c r="L1" s="5"/>
      <c r="M1" s="3"/>
      <c r="N1" s="3"/>
      <c r="O1" s="2"/>
      <c r="P1" s="2"/>
      <c r="Q1" s="2"/>
      <c r="R1" s="6"/>
      <c r="S1" s="2"/>
      <c r="T1" s="2"/>
      <c r="U1" s="2"/>
      <c r="V1" s="2"/>
      <c r="W1" s="2"/>
      <c r="X1" s="2"/>
      <c r="Y1" s="2"/>
      <c r="Z1" s="2"/>
      <c r="AA1" s="2"/>
      <c r="AB1" s="7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2.75" customHeight="1" x14ac:dyDescent="0.15">
      <c r="A2" s="8" t="s">
        <v>1</v>
      </c>
      <c r="B2" s="2"/>
      <c r="C2" s="2"/>
      <c r="D2" s="9"/>
      <c r="E2" s="9"/>
      <c r="F2" s="9"/>
      <c r="G2" s="9"/>
      <c r="H2" s="9"/>
      <c r="I2" s="9"/>
      <c r="J2" s="9"/>
      <c r="K2" s="9"/>
      <c r="L2" s="10"/>
      <c r="M2" s="3"/>
      <c r="N2" s="11">
        <v>142800</v>
      </c>
      <c r="O2" s="2"/>
      <c r="P2" s="2"/>
      <c r="Q2" s="2"/>
      <c r="R2" s="2"/>
      <c r="S2" s="2"/>
      <c r="T2" s="2"/>
      <c r="U2" s="2"/>
      <c r="V2" s="2"/>
      <c r="W2" s="12"/>
      <c r="X2" s="2"/>
      <c r="Y2" s="2"/>
      <c r="Z2" s="2"/>
      <c r="AA2" s="2"/>
      <c r="AB2" s="7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2.75" customHeight="1" x14ac:dyDescent="0.15">
      <c r="A3" s="13" t="s">
        <v>2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6"/>
      <c r="M3" s="3"/>
      <c r="N3" s="17">
        <v>6.2E-2</v>
      </c>
      <c r="O3" s="17">
        <v>1.4500000000000001E-2</v>
      </c>
      <c r="P3" s="18">
        <v>56</v>
      </c>
      <c r="Q3" s="18">
        <v>434</v>
      </c>
      <c r="R3" s="19">
        <v>0.01</v>
      </c>
      <c r="S3" s="2"/>
      <c r="T3" s="2"/>
      <c r="U3" s="19"/>
      <c r="V3" s="20"/>
      <c r="W3" s="15">
        <v>250</v>
      </c>
      <c r="X3" s="19">
        <v>0.04</v>
      </c>
      <c r="Y3" s="21"/>
      <c r="Z3" s="21"/>
      <c r="AA3" s="2"/>
      <c r="AB3" s="7"/>
      <c r="AC3" s="12"/>
      <c r="AD3" s="12"/>
      <c r="AE3" s="12"/>
      <c r="AF3" s="22"/>
      <c r="AG3" s="22"/>
      <c r="AH3" s="22"/>
      <c r="AI3" s="22"/>
      <c r="AJ3" s="2"/>
      <c r="AK3" s="2"/>
      <c r="AL3" s="2"/>
      <c r="AM3" s="2"/>
      <c r="AN3" s="2"/>
      <c r="AO3" s="2"/>
      <c r="AP3" s="2"/>
    </row>
    <row r="4" spans="1:42" s="51" customFormat="1" ht="50" customHeight="1" x14ac:dyDescent="0.2">
      <c r="A4" s="45" t="s">
        <v>3</v>
      </c>
      <c r="B4" s="46" t="s">
        <v>4</v>
      </c>
      <c r="C4" s="46" t="s">
        <v>5</v>
      </c>
      <c r="D4" s="47" t="s">
        <v>6</v>
      </c>
      <c r="E4" s="47" t="s">
        <v>7</v>
      </c>
      <c r="F4" s="47" t="s">
        <v>8</v>
      </c>
      <c r="G4" s="47" t="s">
        <v>9</v>
      </c>
      <c r="H4" s="47" t="s">
        <v>10</v>
      </c>
      <c r="I4" s="47" t="s">
        <v>11</v>
      </c>
      <c r="J4" s="47" t="s">
        <v>12</v>
      </c>
      <c r="K4" s="47" t="s">
        <v>13</v>
      </c>
      <c r="L4" s="48" t="s">
        <v>14</v>
      </c>
      <c r="M4" s="47" t="s">
        <v>15</v>
      </c>
      <c r="N4" s="49" t="s">
        <v>16</v>
      </c>
      <c r="O4" s="49" t="s">
        <v>17</v>
      </c>
      <c r="P4" s="49" t="s">
        <v>18</v>
      </c>
      <c r="Q4" s="49" t="s">
        <v>19</v>
      </c>
      <c r="R4" s="49" t="s">
        <v>20</v>
      </c>
      <c r="S4" s="49" t="s">
        <v>21</v>
      </c>
      <c r="T4" s="49" t="s">
        <v>22</v>
      </c>
      <c r="U4" s="49" t="s">
        <v>23</v>
      </c>
      <c r="V4" s="49" t="s">
        <v>24</v>
      </c>
      <c r="W4" s="49" t="s">
        <v>25</v>
      </c>
      <c r="X4" s="49" t="s">
        <v>26</v>
      </c>
      <c r="Y4" s="49" t="s">
        <v>27</v>
      </c>
      <c r="Z4" s="49" t="s">
        <v>28</v>
      </c>
      <c r="AA4" s="49" t="s">
        <v>29</v>
      </c>
      <c r="AB4" s="50" t="s">
        <v>30</v>
      </c>
      <c r="AC4" s="49" t="s">
        <v>31</v>
      </c>
      <c r="AD4" s="49" t="s">
        <v>32</v>
      </c>
      <c r="AE4" s="49" t="s">
        <v>33</v>
      </c>
      <c r="AF4" s="49" t="s">
        <v>34</v>
      </c>
      <c r="AG4" s="49" t="s">
        <v>35</v>
      </c>
      <c r="AH4" s="49" t="s">
        <v>36</v>
      </c>
      <c r="AI4" s="49" t="s">
        <v>37</v>
      </c>
      <c r="AJ4" s="49" t="s">
        <v>38</v>
      </c>
      <c r="AK4" s="46"/>
      <c r="AL4" s="46"/>
      <c r="AM4" s="46"/>
      <c r="AN4" s="46"/>
      <c r="AO4" s="46"/>
      <c r="AP4" s="46"/>
    </row>
    <row r="5" spans="1:42" ht="12.75" customHeight="1" x14ac:dyDescent="0.15">
      <c r="A5" s="12">
        <v>65</v>
      </c>
      <c r="B5" s="8" t="s">
        <v>4</v>
      </c>
      <c r="C5" s="12" t="s">
        <v>39</v>
      </c>
      <c r="D5" s="3">
        <f t="shared" ref="D5:D19" si="0">38*48</f>
        <v>1824</v>
      </c>
      <c r="E5" s="4">
        <v>100</v>
      </c>
      <c r="F5" s="4">
        <v>10</v>
      </c>
      <c r="G5" s="23">
        <f t="shared" ref="G5:G19" si="1">SUM(D5:F5)</f>
        <v>1934</v>
      </c>
      <c r="H5" s="4">
        <v>25</v>
      </c>
      <c r="I5" s="3">
        <f t="shared" ref="I5:I19" si="2">5*40</f>
        <v>200</v>
      </c>
      <c r="J5" s="23">
        <f t="shared" ref="J5:J19" si="3">SUM(G5:I5)</f>
        <v>2159</v>
      </c>
      <c r="K5" s="23">
        <f t="shared" ref="K5:K19" si="4">($A5*D5)+($A5*E5*1.5)+($A5*F5*2)+($A5*H5)+($A5*I5)</f>
        <v>144235</v>
      </c>
      <c r="L5" s="24">
        <v>2000</v>
      </c>
      <c r="M5" s="25">
        <f t="shared" ref="M5:M19" si="5">SUM(K5:L5)</f>
        <v>146235</v>
      </c>
      <c r="N5" s="26">
        <f t="shared" ref="N5:N19" si="6">IF(M5&gt;$N$2,$N$2*$N$3,M5*$N$3)</f>
        <v>8853.6</v>
      </c>
      <c r="O5" s="26">
        <f t="shared" ref="O5:O19" si="7">$M5*O$3</f>
        <v>2120.4075000000003</v>
      </c>
      <c r="P5" s="5">
        <v>56</v>
      </c>
      <c r="Q5" s="5">
        <v>434</v>
      </c>
      <c r="R5" s="26">
        <f t="shared" ref="R5:R19" si="8">$M5*R$3</f>
        <v>1462.3500000000001</v>
      </c>
      <c r="S5" s="5">
        <f t="shared" ref="S5:S6" si="9">218+895</f>
        <v>1113</v>
      </c>
      <c r="T5" s="5">
        <f t="shared" ref="T5:T6" si="10">56.67*12</f>
        <v>680.04</v>
      </c>
      <c r="U5" s="27">
        <v>0.05</v>
      </c>
      <c r="V5" s="26">
        <f t="shared" ref="V5:V19" si="11">($A5*(D5+E5+F5+H5+I5))*U5</f>
        <v>7016.75</v>
      </c>
      <c r="W5" s="26">
        <f t="shared" ref="W5:W19" si="12">12*W$3</f>
        <v>3000</v>
      </c>
      <c r="X5" s="26">
        <f t="shared" ref="X5:X19" si="13">$M5*X$3</f>
        <v>5849.4000000000005</v>
      </c>
      <c r="Y5" s="28">
        <v>0</v>
      </c>
      <c r="Z5" s="29">
        <f t="shared" ref="Z5:Z19" si="14">Y5*M5</f>
        <v>0</v>
      </c>
      <c r="AA5" s="30">
        <v>0</v>
      </c>
      <c r="AB5" s="31">
        <f t="shared" ref="AB5:AB19" si="15">SUM(N5:T5,V5:X5,Z5:AA5)</f>
        <v>30585.547500000001</v>
      </c>
      <c r="AC5" s="32">
        <f t="shared" ref="AC5:AC19" si="16">AB5/M5</f>
        <v>0.20915340034875371</v>
      </c>
      <c r="AD5" s="33">
        <f t="shared" ref="AD5:AD19" si="17">M5+AB5</f>
        <v>176820.54749999999</v>
      </c>
      <c r="AE5" s="34">
        <f t="shared" ref="AE5:AE19" si="18">AD5/G5</f>
        <v>91.427377197518084</v>
      </c>
      <c r="AF5" s="35">
        <v>0.2</v>
      </c>
      <c r="AG5" s="34">
        <f t="shared" ref="AG5:AG19" si="19">AE5*AF5</f>
        <v>18.285475439503617</v>
      </c>
      <c r="AH5" s="35">
        <v>0.1</v>
      </c>
      <c r="AI5" s="34">
        <f t="shared" ref="AI5:AI19" si="20">AE5*AH5</f>
        <v>9.1427377197518087</v>
      </c>
      <c r="AJ5" s="36">
        <f t="shared" ref="AJ5:AJ19" si="21">AE5++AG5+AI5</f>
        <v>118.8555903567735</v>
      </c>
      <c r="AK5" s="2"/>
      <c r="AL5" s="2"/>
      <c r="AM5" s="2"/>
      <c r="AN5" s="2"/>
      <c r="AO5" s="2"/>
      <c r="AP5" s="2"/>
    </row>
    <row r="6" spans="1:42" ht="12.75" customHeight="1" x14ac:dyDescent="0.15">
      <c r="A6" s="12">
        <v>40</v>
      </c>
      <c r="B6" s="8" t="s">
        <v>4</v>
      </c>
      <c r="C6" s="12" t="s">
        <v>40</v>
      </c>
      <c r="D6" s="3">
        <f t="shared" si="0"/>
        <v>1824</v>
      </c>
      <c r="E6" s="4">
        <v>100</v>
      </c>
      <c r="F6" s="4">
        <v>10</v>
      </c>
      <c r="G6" s="23">
        <f t="shared" si="1"/>
        <v>1934</v>
      </c>
      <c r="H6" s="4">
        <v>25</v>
      </c>
      <c r="I6" s="3">
        <f t="shared" si="2"/>
        <v>200</v>
      </c>
      <c r="J6" s="23">
        <f t="shared" si="3"/>
        <v>2159</v>
      </c>
      <c r="K6" s="23">
        <f t="shared" si="4"/>
        <v>88760</v>
      </c>
      <c r="L6" s="24">
        <v>4000</v>
      </c>
      <c r="M6" s="25">
        <f t="shared" si="5"/>
        <v>92760</v>
      </c>
      <c r="N6" s="26">
        <f t="shared" si="6"/>
        <v>5751.12</v>
      </c>
      <c r="O6" s="26">
        <f t="shared" si="7"/>
        <v>1345.02</v>
      </c>
      <c r="P6" s="5">
        <v>56</v>
      </c>
      <c r="Q6" s="5">
        <v>434</v>
      </c>
      <c r="R6" s="26">
        <f t="shared" si="8"/>
        <v>927.6</v>
      </c>
      <c r="S6" s="5">
        <f t="shared" si="9"/>
        <v>1113</v>
      </c>
      <c r="T6" s="5">
        <f t="shared" si="10"/>
        <v>680.04</v>
      </c>
      <c r="U6" s="27">
        <v>0.05</v>
      </c>
      <c r="V6" s="26">
        <f t="shared" si="11"/>
        <v>4318</v>
      </c>
      <c r="W6" s="26">
        <f t="shared" si="12"/>
        <v>3000</v>
      </c>
      <c r="X6" s="26">
        <f t="shared" si="13"/>
        <v>3710.4</v>
      </c>
      <c r="Y6" s="28">
        <v>0</v>
      </c>
      <c r="Z6" s="29">
        <f t="shared" si="14"/>
        <v>0</v>
      </c>
      <c r="AA6" s="30">
        <v>0</v>
      </c>
      <c r="AB6" s="31">
        <f t="shared" si="15"/>
        <v>21335.18</v>
      </c>
      <c r="AC6" s="32">
        <f t="shared" si="16"/>
        <v>0.23000409659335921</v>
      </c>
      <c r="AD6" s="33">
        <f t="shared" si="17"/>
        <v>114095.18</v>
      </c>
      <c r="AE6" s="34">
        <f t="shared" si="18"/>
        <v>58.994405377456047</v>
      </c>
      <c r="AF6" s="35">
        <v>0.2</v>
      </c>
      <c r="AG6" s="34">
        <f t="shared" si="19"/>
        <v>11.798881075491209</v>
      </c>
      <c r="AH6" s="35">
        <v>0.1</v>
      </c>
      <c r="AI6" s="34">
        <f t="shared" si="20"/>
        <v>5.8994405377456047</v>
      </c>
      <c r="AJ6" s="36">
        <f t="shared" si="21"/>
        <v>76.692726990692861</v>
      </c>
      <c r="AK6" s="2"/>
      <c r="AL6" s="2"/>
      <c r="AM6" s="2"/>
      <c r="AN6" s="2"/>
      <c r="AO6" s="2"/>
      <c r="AP6" s="2"/>
    </row>
    <row r="7" spans="1:42" ht="12.75" customHeight="1" x14ac:dyDescent="0.15">
      <c r="A7" s="12">
        <v>50</v>
      </c>
      <c r="B7" s="8" t="s">
        <v>4</v>
      </c>
      <c r="C7" s="12" t="s">
        <v>41</v>
      </c>
      <c r="D7" s="3">
        <f t="shared" si="0"/>
        <v>1824</v>
      </c>
      <c r="E7" s="4">
        <v>100</v>
      </c>
      <c r="F7" s="4">
        <v>10</v>
      </c>
      <c r="G7" s="23">
        <f t="shared" si="1"/>
        <v>1934</v>
      </c>
      <c r="H7" s="4">
        <v>25</v>
      </c>
      <c r="I7" s="3">
        <f t="shared" si="2"/>
        <v>200</v>
      </c>
      <c r="J7" s="23">
        <f t="shared" si="3"/>
        <v>2159</v>
      </c>
      <c r="K7" s="23">
        <f t="shared" si="4"/>
        <v>110950</v>
      </c>
      <c r="L7" s="24">
        <v>5000</v>
      </c>
      <c r="M7" s="25">
        <f t="shared" si="5"/>
        <v>115950</v>
      </c>
      <c r="N7" s="26">
        <f t="shared" si="6"/>
        <v>7188.9</v>
      </c>
      <c r="O7" s="26">
        <f t="shared" si="7"/>
        <v>1681.2750000000001</v>
      </c>
      <c r="P7" s="5">
        <v>56</v>
      </c>
      <c r="Q7" s="5">
        <v>434</v>
      </c>
      <c r="R7" s="26">
        <f t="shared" si="8"/>
        <v>1159.5</v>
      </c>
      <c r="S7" s="5">
        <v>287</v>
      </c>
      <c r="T7" s="5">
        <f>55.01*12</f>
        <v>660.12</v>
      </c>
      <c r="U7" s="27">
        <v>0.05</v>
      </c>
      <c r="V7" s="26">
        <f t="shared" si="11"/>
        <v>5397.5</v>
      </c>
      <c r="W7" s="26">
        <f t="shared" si="12"/>
        <v>3000</v>
      </c>
      <c r="X7" s="26">
        <f t="shared" si="13"/>
        <v>4638</v>
      </c>
      <c r="Y7" s="28">
        <v>0</v>
      </c>
      <c r="Z7" s="29">
        <f t="shared" si="14"/>
        <v>0</v>
      </c>
      <c r="AA7" s="30">
        <v>0</v>
      </c>
      <c r="AB7" s="31">
        <f t="shared" si="15"/>
        <v>24502.294999999998</v>
      </c>
      <c r="AC7" s="32">
        <f t="shared" si="16"/>
        <v>0.21131776627856833</v>
      </c>
      <c r="AD7" s="33">
        <f t="shared" si="17"/>
        <v>140452.29499999998</v>
      </c>
      <c r="AE7" s="34">
        <f t="shared" si="18"/>
        <v>72.62269648397104</v>
      </c>
      <c r="AF7" s="35">
        <v>0.2</v>
      </c>
      <c r="AG7" s="34">
        <f t="shared" si="19"/>
        <v>14.52453929679421</v>
      </c>
      <c r="AH7" s="35">
        <v>0.1</v>
      </c>
      <c r="AI7" s="34">
        <f t="shared" si="20"/>
        <v>7.2622696483971048</v>
      </c>
      <c r="AJ7" s="36">
        <f t="shared" si="21"/>
        <v>94.409505429162351</v>
      </c>
      <c r="AK7" s="2"/>
      <c r="AL7" s="2"/>
      <c r="AM7" s="2"/>
      <c r="AN7" s="2"/>
      <c r="AO7" s="2"/>
      <c r="AP7" s="2"/>
    </row>
    <row r="8" spans="1:42" ht="12.75" customHeight="1" x14ac:dyDescent="0.15">
      <c r="A8" s="12">
        <v>30</v>
      </c>
      <c r="B8" s="8" t="s">
        <v>4</v>
      </c>
      <c r="C8" s="12" t="s">
        <v>42</v>
      </c>
      <c r="D8" s="3">
        <f t="shared" si="0"/>
        <v>1824</v>
      </c>
      <c r="E8" s="4">
        <v>100</v>
      </c>
      <c r="F8" s="4">
        <v>10</v>
      </c>
      <c r="G8" s="23">
        <f t="shared" si="1"/>
        <v>1934</v>
      </c>
      <c r="H8" s="4">
        <v>25</v>
      </c>
      <c r="I8" s="3">
        <f t="shared" si="2"/>
        <v>200</v>
      </c>
      <c r="J8" s="23">
        <f t="shared" si="3"/>
        <v>2159</v>
      </c>
      <c r="K8" s="23">
        <f t="shared" si="4"/>
        <v>66570</v>
      </c>
      <c r="L8" s="24">
        <v>3000</v>
      </c>
      <c r="M8" s="25">
        <f t="shared" si="5"/>
        <v>69570</v>
      </c>
      <c r="N8" s="26">
        <f t="shared" si="6"/>
        <v>4313.34</v>
      </c>
      <c r="O8" s="26">
        <f t="shared" si="7"/>
        <v>1008.7650000000001</v>
      </c>
      <c r="P8" s="5">
        <v>56</v>
      </c>
      <c r="Q8" s="5">
        <v>434</v>
      </c>
      <c r="R8" s="26">
        <f t="shared" si="8"/>
        <v>695.7</v>
      </c>
      <c r="S8" s="5">
        <v>586</v>
      </c>
      <c r="T8" s="5">
        <f t="shared" ref="T8:T9" si="22">48.16*12</f>
        <v>577.91999999999996</v>
      </c>
      <c r="U8" s="27">
        <v>0.05</v>
      </c>
      <c r="V8" s="26">
        <f t="shared" si="11"/>
        <v>3238.5</v>
      </c>
      <c r="W8" s="26">
        <f t="shared" si="12"/>
        <v>3000</v>
      </c>
      <c r="X8" s="26">
        <f t="shared" si="13"/>
        <v>2782.8</v>
      </c>
      <c r="Y8" s="28">
        <v>0</v>
      </c>
      <c r="Z8" s="29">
        <f t="shared" si="14"/>
        <v>0</v>
      </c>
      <c r="AA8" s="30">
        <v>0</v>
      </c>
      <c r="AB8" s="31">
        <f t="shared" si="15"/>
        <v>16693.025000000001</v>
      </c>
      <c r="AC8" s="32">
        <f t="shared" si="16"/>
        <v>0.23994573810550526</v>
      </c>
      <c r="AD8" s="33">
        <f t="shared" si="17"/>
        <v>86263.024999999994</v>
      </c>
      <c r="AE8" s="34">
        <f t="shared" si="18"/>
        <v>44.603425542916234</v>
      </c>
      <c r="AF8" s="35">
        <v>0.2</v>
      </c>
      <c r="AG8" s="34">
        <f t="shared" si="19"/>
        <v>8.9206851085832479</v>
      </c>
      <c r="AH8" s="35">
        <v>0.1</v>
      </c>
      <c r="AI8" s="34">
        <f t="shared" si="20"/>
        <v>4.460342554291624</v>
      </c>
      <c r="AJ8" s="36">
        <f t="shared" si="21"/>
        <v>57.984453205791105</v>
      </c>
      <c r="AK8" s="2"/>
      <c r="AL8" s="2"/>
      <c r="AM8" s="2"/>
      <c r="AN8" s="2"/>
      <c r="AO8" s="2"/>
      <c r="AP8" s="2"/>
    </row>
    <row r="9" spans="1:42" ht="12.75" customHeight="1" x14ac:dyDescent="0.15">
      <c r="A9" s="12">
        <v>40</v>
      </c>
      <c r="B9" s="8" t="s">
        <v>4</v>
      </c>
      <c r="C9" s="12" t="s">
        <v>43</v>
      </c>
      <c r="D9" s="3">
        <f t="shared" si="0"/>
        <v>1824</v>
      </c>
      <c r="E9" s="4">
        <v>100</v>
      </c>
      <c r="F9" s="4">
        <v>10</v>
      </c>
      <c r="G9" s="23">
        <f t="shared" si="1"/>
        <v>1934</v>
      </c>
      <c r="H9" s="4">
        <v>25</v>
      </c>
      <c r="I9" s="3">
        <f t="shared" si="2"/>
        <v>200</v>
      </c>
      <c r="J9" s="23">
        <f t="shared" si="3"/>
        <v>2159</v>
      </c>
      <c r="K9" s="23">
        <f t="shared" si="4"/>
        <v>88760</v>
      </c>
      <c r="L9" s="24">
        <v>2000</v>
      </c>
      <c r="M9" s="25">
        <f t="shared" si="5"/>
        <v>90760</v>
      </c>
      <c r="N9" s="26">
        <f t="shared" si="6"/>
        <v>5627.12</v>
      </c>
      <c r="O9" s="26">
        <f t="shared" si="7"/>
        <v>1316.02</v>
      </c>
      <c r="P9" s="5">
        <v>56</v>
      </c>
      <c r="Q9" s="5">
        <v>434</v>
      </c>
      <c r="R9" s="26">
        <f t="shared" si="8"/>
        <v>907.6</v>
      </c>
      <c r="S9" s="5">
        <v>586</v>
      </c>
      <c r="T9" s="5">
        <f t="shared" si="22"/>
        <v>577.91999999999996</v>
      </c>
      <c r="U9" s="27">
        <v>0.05</v>
      </c>
      <c r="V9" s="26">
        <f t="shared" si="11"/>
        <v>4318</v>
      </c>
      <c r="W9" s="26">
        <f t="shared" si="12"/>
        <v>3000</v>
      </c>
      <c r="X9" s="26">
        <f t="shared" si="13"/>
        <v>3630.4</v>
      </c>
      <c r="Y9" s="28">
        <v>0</v>
      </c>
      <c r="Z9" s="29">
        <f t="shared" si="14"/>
        <v>0</v>
      </c>
      <c r="AA9" s="30">
        <v>0</v>
      </c>
      <c r="AB9" s="31">
        <f t="shared" si="15"/>
        <v>20453.060000000001</v>
      </c>
      <c r="AC9" s="32">
        <f t="shared" si="16"/>
        <v>0.22535323931247248</v>
      </c>
      <c r="AD9" s="33">
        <f t="shared" si="17"/>
        <v>111213.06</v>
      </c>
      <c r="AE9" s="34">
        <f t="shared" si="18"/>
        <v>57.504167528438465</v>
      </c>
      <c r="AF9" s="35">
        <v>0.2</v>
      </c>
      <c r="AG9" s="34">
        <f t="shared" si="19"/>
        <v>11.500833505687694</v>
      </c>
      <c r="AH9" s="35">
        <v>0.1</v>
      </c>
      <c r="AI9" s="34">
        <f t="shared" si="20"/>
        <v>5.7504167528438472</v>
      </c>
      <c r="AJ9" s="36">
        <f t="shared" si="21"/>
        <v>74.755417786970014</v>
      </c>
      <c r="AK9" s="2"/>
      <c r="AL9" s="2"/>
      <c r="AM9" s="2"/>
      <c r="AN9" s="2"/>
      <c r="AO9" s="2"/>
      <c r="AP9" s="2"/>
    </row>
    <row r="10" spans="1:42" ht="12.75" customHeight="1" x14ac:dyDescent="0.15">
      <c r="A10" s="12">
        <v>20</v>
      </c>
      <c r="B10" s="8" t="s">
        <v>4</v>
      </c>
      <c r="C10" s="12" t="s">
        <v>44</v>
      </c>
      <c r="D10" s="3">
        <f t="shared" si="0"/>
        <v>1824</v>
      </c>
      <c r="E10" s="4">
        <v>100</v>
      </c>
      <c r="F10" s="4">
        <v>10</v>
      </c>
      <c r="G10" s="23">
        <f t="shared" si="1"/>
        <v>1934</v>
      </c>
      <c r="H10" s="4">
        <v>25</v>
      </c>
      <c r="I10" s="3">
        <f t="shared" si="2"/>
        <v>200</v>
      </c>
      <c r="J10" s="23">
        <f t="shared" si="3"/>
        <v>2159</v>
      </c>
      <c r="K10" s="23">
        <f t="shared" si="4"/>
        <v>44380</v>
      </c>
      <c r="L10" s="24">
        <v>2000</v>
      </c>
      <c r="M10" s="25">
        <f t="shared" si="5"/>
        <v>46380</v>
      </c>
      <c r="N10" s="26">
        <f t="shared" si="6"/>
        <v>2875.56</v>
      </c>
      <c r="O10" s="26">
        <f t="shared" si="7"/>
        <v>672.51</v>
      </c>
      <c r="P10" s="5">
        <v>56</v>
      </c>
      <c r="Q10" s="5">
        <v>434</v>
      </c>
      <c r="R10" s="26">
        <f t="shared" si="8"/>
        <v>463.8</v>
      </c>
      <c r="S10" s="5">
        <f t="shared" ref="S10:S11" si="23">218+895</f>
        <v>1113</v>
      </c>
      <c r="T10" s="5">
        <f t="shared" ref="T10:T11" si="24">56.67*12</f>
        <v>680.04</v>
      </c>
      <c r="U10" s="27">
        <v>0.05</v>
      </c>
      <c r="V10" s="26">
        <f t="shared" si="11"/>
        <v>2159</v>
      </c>
      <c r="W10" s="26">
        <f t="shared" si="12"/>
        <v>3000</v>
      </c>
      <c r="X10" s="26">
        <f t="shared" si="13"/>
        <v>1855.2</v>
      </c>
      <c r="Y10" s="28">
        <v>0</v>
      </c>
      <c r="Z10" s="29">
        <f t="shared" si="14"/>
        <v>0</v>
      </c>
      <c r="AA10" s="30">
        <v>0</v>
      </c>
      <c r="AB10" s="31">
        <f t="shared" si="15"/>
        <v>13309.11</v>
      </c>
      <c r="AC10" s="32">
        <f t="shared" si="16"/>
        <v>0.28695795601552393</v>
      </c>
      <c r="AD10" s="33">
        <f t="shared" si="17"/>
        <v>59689.11</v>
      </c>
      <c r="AE10" s="34">
        <f t="shared" si="18"/>
        <v>30.863035160289556</v>
      </c>
      <c r="AF10" s="35">
        <v>0.2</v>
      </c>
      <c r="AG10" s="34">
        <f t="shared" si="19"/>
        <v>6.1726070320579112</v>
      </c>
      <c r="AH10" s="35">
        <v>0.1</v>
      </c>
      <c r="AI10" s="34">
        <f t="shared" si="20"/>
        <v>3.0863035160289556</v>
      </c>
      <c r="AJ10" s="36">
        <f t="shared" si="21"/>
        <v>40.121945708376423</v>
      </c>
      <c r="AK10" s="2"/>
      <c r="AL10" s="2"/>
      <c r="AM10" s="2"/>
      <c r="AN10" s="2"/>
      <c r="AO10" s="2"/>
      <c r="AP10" s="2"/>
    </row>
    <row r="11" spans="1:42" ht="12.75" customHeight="1" x14ac:dyDescent="0.15">
      <c r="A11" s="12">
        <v>40</v>
      </c>
      <c r="B11" s="8" t="s">
        <v>4</v>
      </c>
      <c r="C11" s="12" t="s">
        <v>40</v>
      </c>
      <c r="D11" s="3">
        <f t="shared" si="0"/>
        <v>1824</v>
      </c>
      <c r="E11" s="4">
        <v>100</v>
      </c>
      <c r="F11" s="4">
        <v>10</v>
      </c>
      <c r="G11" s="23">
        <f t="shared" si="1"/>
        <v>1934</v>
      </c>
      <c r="H11" s="4">
        <v>25</v>
      </c>
      <c r="I11" s="3">
        <f t="shared" si="2"/>
        <v>200</v>
      </c>
      <c r="J11" s="23">
        <f t="shared" si="3"/>
        <v>2159</v>
      </c>
      <c r="K11" s="23">
        <f t="shared" si="4"/>
        <v>88760</v>
      </c>
      <c r="L11" s="24">
        <v>4000</v>
      </c>
      <c r="M11" s="25">
        <f t="shared" si="5"/>
        <v>92760</v>
      </c>
      <c r="N11" s="26">
        <f t="shared" si="6"/>
        <v>5751.12</v>
      </c>
      <c r="O11" s="26">
        <f t="shared" si="7"/>
        <v>1345.02</v>
      </c>
      <c r="P11" s="5">
        <v>56</v>
      </c>
      <c r="Q11" s="5">
        <v>434</v>
      </c>
      <c r="R11" s="26">
        <f t="shared" si="8"/>
        <v>927.6</v>
      </c>
      <c r="S11" s="5">
        <f t="shared" si="23"/>
        <v>1113</v>
      </c>
      <c r="T11" s="5">
        <f t="shared" si="24"/>
        <v>680.04</v>
      </c>
      <c r="U11" s="27">
        <v>0.05</v>
      </c>
      <c r="V11" s="26">
        <f t="shared" si="11"/>
        <v>4318</v>
      </c>
      <c r="W11" s="26">
        <f t="shared" si="12"/>
        <v>3000</v>
      </c>
      <c r="X11" s="26">
        <f t="shared" si="13"/>
        <v>3710.4</v>
      </c>
      <c r="Y11" s="28">
        <v>0</v>
      </c>
      <c r="Z11" s="29">
        <f t="shared" si="14"/>
        <v>0</v>
      </c>
      <c r="AA11" s="30">
        <v>0</v>
      </c>
      <c r="AB11" s="31">
        <f t="shared" si="15"/>
        <v>21335.18</v>
      </c>
      <c r="AC11" s="32">
        <f t="shared" si="16"/>
        <v>0.23000409659335921</v>
      </c>
      <c r="AD11" s="33">
        <f t="shared" si="17"/>
        <v>114095.18</v>
      </c>
      <c r="AE11" s="34">
        <f t="shared" si="18"/>
        <v>58.994405377456047</v>
      </c>
      <c r="AF11" s="35">
        <v>0.2</v>
      </c>
      <c r="AG11" s="34">
        <f t="shared" si="19"/>
        <v>11.798881075491209</v>
      </c>
      <c r="AH11" s="35">
        <v>0.1</v>
      </c>
      <c r="AI11" s="34">
        <f t="shared" si="20"/>
        <v>5.8994405377456047</v>
      </c>
      <c r="AJ11" s="36">
        <f t="shared" si="21"/>
        <v>76.692726990692861</v>
      </c>
      <c r="AK11" s="2"/>
      <c r="AL11" s="2"/>
      <c r="AM11" s="2"/>
      <c r="AN11" s="2"/>
      <c r="AO11" s="2"/>
      <c r="AP11" s="2"/>
    </row>
    <row r="12" spans="1:42" ht="12.75" customHeight="1" x14ac:dyDescent="0.15">
      <c r="A12" s="12">
        <v>50</v>
      </c>
      <c r="B12" s="8" t="s">
        <v>4</v>
      </c>
      <c r="C12" s="12" t="s">
        <v>41</v>
      </c>
      <c r="D12" s="3">
        <f t="shared" si="0"/>
        <v>1824</v>
      </c>
      <c r="E12" s="4">
        <v>100</v>
      </c>
      <c r="F12" s="4">
        <v>10</v>
      </c>
      <c r="G12" s="23">
        <f t="shared" si="1"/>
        <v>1934</v>
      </c>
      <c r="H12" s="4">
        <v>25</v>
      </c>
      <c r="I12" s="3">
        <f t="shared" si="2"/>
        <v>200</v>
      </c>
      <c r="J12" s="23">
        <f t="shared" si="3"/>
        <v>2159</v>
      </c>
      <c r="K12" s="23">
        <f t="shared" si="4"/>
        <v>110950</v>
      </c>
      <c r="L12" s="24">
        <v>5000</v>
      </c>
      <c r="M12" s="25">
        <f t="shared" si="5"/>
        <v>115950</v>
      </c>
      <c r="N12" s="26">
        <f t="shared" si="6"/>
        <v>7188.9</v>
      </c>
      <c r="O12" s="26">
        <f t="shared" si="7"/>
        <v>1681.2750000000001</v>
      </c>
      <c r="P12" s="5">
        <v>56</v>
      </c>
      <c r="Q12" s="5">
        <v>434</v>
      </c>
      <c r="R12" s="26">
        <f t="shared" si="8"/>
        <v>1159.5</v>
      </c>
      <c r="S12" s="5">
        <v>287</v>
      </c>
      <c r="T12" s="5">
        <f>55.01*12</f>
        <v>660.12</v>
      </c>
      <c r="U12" s="27">
        <v>0.05</v>
      </c>
      <c r="V12" s="26">
        <f t="shared" si="11"/>
        <v>5397.5</v>
      </c>
      <c r="W12" s="26">
        <f t="shared" si="12"/>
        <v>3000</v>
      </c>
      <c r="X12" s="26">
        <f t="shared" si="13"/>
        <v>4638</v>
      </c>
      <c r="Y12" s="28">
        <v>0</v>
      </c>
      <c r="Z12" s="29">
        <f t="shared" si="14"/>
        <v>0</v>
      </c>
      <c r="AA12" s="30">
        <v>0</v>
      </c>
      <c r="AB12" s="31">
        <f t="shared" si="15"/>
        <v>24502.294999999998</v>
      </c>
      <c r="AC12" s="32">
        <f t="shared" si="16"/>
        <v>0.21131776627856833</v>
      </c>
      <c r="AD12" s="33">
        <f t="shared" si="17"/>
        <v>140452.29499999998</v>
      </c>
      <c r="AE12" s="34">
        <f t="shared" si="18"/>
        <v>72.62269648397104</v>
      </c>
      <c r="AF12" s="35">
        <v>0.2</v>
      </c>
      <c r="AG12" s="34">
        <f t="shared" si="19"/>
        <v>14.52453929679421</v>
      </c>
      <c r="AH12" s="35">
        <v>0.1</v>
      </c>
      <c r="AI12" s="34">
        <f t="shared" si="20"/>
        <v>7.2622696483971048</v>
      </c>
      <c r="AJ12" s="36">
        <f t="shared" si="21"/>
        <v>94.409505429162351</v>
      </c>
      <c r="AK12" s="2"/>
      <c r="AL12" s="2"/>
      <c r="AM12" s="2"/>
      <c r="AN12" s="2"/>
      <c r="AO12" s="2"/>
      <c r="AP12" s="2"/>
    </row>
    <row r="13" spans="1:42" ht="12.75" customHeight="1" x14ac:dyDescent="0.15">
      <c r="A13" s="12">
        <v>30</v>
      </c>
      <c r="B13" s="8" t="s">
        <v>4</v>
      </c>
      <c r="C13" s="12" t="s">
        <v>42</v>
      </c>
      <c r="D13" s="3">
        <f t="shared" si="0"/>
        <v>1824</v>
      </c>
      <c r="E13" s="4">
        <v>100</v>
      </c>
      <c r="F13" s="4">
        <v>10</v>
      </c>
      <c r="G13" s="23">
        <f t="shared" si="1"/>
        <v>1934</v>
      </c>
      <c r="H13" s="4">
        <v>25</v>
      </c>
      <c r="I13" s="3">
        <f t="shared" si="2"/>
        <v>200</v>
      </c>
      <c r="J13" s="23">
        <f t="shared" si="3"/>
        <v>2159</v>
      </c>
      <c r="K13" s="23">
        <f t="shared" si="4"/>
        <v>66570</v>
      </c>
      <c r="L13" s="24">
        <v>3000</v>
      </c>
      <c r="M13" s="25">
        <f t="shared" si="5"/>
        <v>69570</v>
      </c>
      <c r="N13" s="26">
        <f t="shared" si="6"/>
        <v>4313.34</v>
      </c>
      <c r="O13" s="26">
        <f t="shared" si="7"/>
        <v>1008.7650000000001</v>
      </c>
      <c r="P13" s="5">
        <v>56</v>
      </c>
      <c r="Q13" s="5">
        <v>434</v>
      </c>
      <c r="R13" s="26">
        <f t="shared" si="8"/>
        <v>695.7</v>
      </c>
      <c r="S13" s="5">
        <v>586</v>
      </c>
      <c r="T13" s="5">
        <f t="shared" ref="T13:T14" si="25">48.16*12</f>
        <v>577.91999999999996</v>
      </c>
      <c r="U13" s="27">
        <v>0.05</v>
      </c>
      <c r="V13" s="26">
        <f t="shared" si="11"/>
        <v>3238.5</v>
      </c>
      <c r="W13" s="26">
        <f t="shared" si="12"/>
        <v>3000</v>
      </c>
      <c r="X13" s="26">
        <f t="shared" si="13"/>
        <v>2782.8</v>
      </c>
      <c r="Y13" s="28">
        <v>0</v>
      </c>
      <c r="Z13" s="29">
        <f t="shared" si="14"/>
        <v>0</v>
      </c>
      <c r="AA13" s="30">
        <v>0</v>
      </c>
      <c r="AB13" s="31">
        <f t="shared" si="15"/>
        <v>16693.025000000001</v>
      </c>
      <c r="AC13" s="32">
        <f t="shared" si="16"/>
        <v>0.23994573810550526</v>
      </c>
      <c r="AD13" s="33">
        <f t="shared" si="17"/>
        <v>86263.024999999994</v>
      </c>
      <c r="AE13" s="34">
        <f t="shared" si="18"/>
        <v>44.603425542916234</v>
      </c>
      <c r="AF13" s="35">
        <v>0.2</v>
      </c>
      <c r="AG13" s="34">
        <f t="shared" si="19"/>
        <v>8.9206851085832479</v>
      </c>
      <c r="AH13" s="35">
        <v>0.1</v>
      </c>
      <c r="AI13" s="34">
        <f t="shared" si="20"/>
        <v>4.460342554291624</v>
      </c>
      <c r="AJ13" s="36">
        <f t="shared" si="21"/>
        <v>57.984453205791105</v>
      </c>
      <c r="AK13" s="2"/>
      <c r="AL13" s="2"/>
      <c r="AM13" s="2"/>
      <c r="AN13" s="2"/>
      <c r="AO13" s="2"/>
      <c r="AP13" s="2"/>
    </row>
    <row r="14" spans="1:42" ht="12.75" customHeight="1" x14ac:dyDescent="0.15">
      <c r="A14" s="12">
        <v>40</v>
      </c>
      <c r="B14" s="8" t="s">
        <v>4</v>
      </c>
      <c r="C14" s="12" t="s">
        <v>43</v>
      </c>
      <c r="D14" s="3">
        <f t="shared" si="0"/>
        <v>1824</v>
      </c>
      <c r="E14" s="4">
        <v>100</v>
      </c>
      <c r="F14" s="4">
        <v>10</v>
      </c>
      <c r="G14" s="23">
        <f t="shared" si="1"/>
        <v>1934</v>
      </c>
      <c r="H14" s="4">
        <v>25</v>
      </c>
      <c r="I14" s="3">
        <f t="shared" si="2"/>
        <v>200</v>
      </c>
      <c r="J14" s="23">
        <f t="shared" si="3"/>
        <v>2159</v>
      </c>
      <c r="K14" s="23">
        <f t="shared" si="4"/>
        <v>88760</v>
      </c>
      <c r="L14" s="24">
        <v>2000</v>
      </c>
      <c r="M14" s="25">
        <f t="shared" si="5"/>
        <v>90760</v>
      </c>
      <c r="N14" s="26">
        <f t="shared" si="6"/>
        <v>5627.12</v>
      </c>
      <c r="O14" s="26">
        <f t="shared" si="7"/>
        <v>1316.02</v>
      </c>
      <c r="P14" s="5">
        <v>56</v>
      </c>
      <c r="Q14" s="5">
        <v>434</v>
      </c>
      <c r="R14" s="26">
        <f t="shared" si="8"/>
        <v>907.6</v>
      </c>
      <c r="S14" s="5">
        <v>586</v>
      </c>
      <c r="T14" s="5">
        <f t="shared" si="25"/>
        <v>577.91999999999996</v>
      </c>
      <c r="U14" s="27">
        <v>0.05</v>
      </c>
      <c r="V14" s="26">
        <f t="shared" si="11"/>
        <v>4318</v>
      </c>
      <c r="W14" s="26">
        <f t="shared" si="12"/>
        <v>3000</v>
      </c>
      <c r="X14" s="26">
        <f t="shared" si="13"/>
        <v>3630.4</v>
      </c>
      <c r="Y14" s="28">
        <v>0</v>
      </c>
      <c r="Z14" s="29">
        <f t="shared" si="14"/>
        <v>0</v>
      </c>
      <c r="AA14" s="30">
        <v>0</v>
      </c>
      <c r="AB14" s="31">
        <f t="shared" si="15"/>
        <v>20453.060000000001</v>
      </c>
      <c r="AC14" s="32">
        <f t="shared" si="16"/>
        <v>0.22535323931247248</v>
      </c>
      <c r="AD14" s="33">
        <f t="shared" si="17"/>
        <v>111213.06</v>
      </c>
      <c r="AE14" s="34">
        <f t="shared" si="18"/>
        <v>57.504167528438465</v>
      </c>
      <c r="AF14" s="35">
        <v>0.2</v>
      </c>
      <c r="AG14" s="34">
        <f t="shared" si="19"/>
        <v>11.500833505687694</v>
      </c>
      <c r="AH14" s="35">
        <v>0.1</v>
      </c>
      <c r="AI14" s="34">
        <f t="shared" si="20"/>
        <v>5.7504167528438472</v>
      </c>
      <c r="AJ14" s="36">
        <f t="shared" si="21"/>
        <v>74.755417786970014</v>
      </c>
      <c r="AK14" s="2"/>
      <c r="AL14" s="2"/>
      <c r="AM14" s="2"/>
      <c r="AN14" s="2"/>
      <c r="AO14" s="2"/>
      <c r="AP14" s="2"/>
    </row>
    <row r="15" spans="1:42" ht="12.75" customHeight="1" x14ac:dyDescent="0.15">
      <c r="A15" s="12">
        <v>20</v>
      </c>
      <c r="B15" s="8" t="s">
        <v>4</v>
      </c>
      <c r="C15" s="12" t="s">
        <v>44</v>
      </c>
      <c r="D15" s="3">
        <f t="shared" si="0"/>
        <v>1824</v>
      </c>
      <c r="E15" s="4">
        <v>100</v>
      </c>
      <c r="F15" s="4">
        <v>10</v>
      </c>
      <c r="G15" s="23">
        <f t="shared" si="1"/>
        <v>1934</v>
      </c>
      <c r="H15" s="4">
        <v>25</v>
      </c>
      <c r="I15" s="3">
        <f t="shared" si="2"/>
        <v>200</v>
      </c>
      <c r="J15" s="23">
        <f t="shared" si="3"/>
        <v>2159</v>
      </c>
      <c r="K15" s="23">
        <f t="shared" si="4"/>
        <v>44380</v>
      </c>
      <c r="L15" s="24">
        <v>2000</v>
      </c>
      <c r="M15" s="25">
        <f t="shared" si="5"/>
        <v>46380</v>
      </c>
      <c r="N15" s="26">
        <f t="shared" si="6"/>
        <v>2875.56</v>
      </c>
      <c r="O15" s="26">
        <f t="shared" si="7"/>
        <v>672.51</v>
      </c>
      <c r="P15" s="5">
        <v>56</v>
      </c>
      <c r="Q15" s="5">
        <v>434</v>
      </c>
      <c r="R15" s="26">
        <f t="shared" si="8"/>
        <v>463.8</v>
      </c>
      <c r="S15" s="5">
        <f t="shared" ref="S15:S16" si="26">218+895</f>
        <v>1113</v>
      </c>
      <c r="T15" s="5">
        <f t="shared" ref="T15:T16" si="27">56.67*12</f>
        <v>680.04</v>
      </c>
      <c r="U15" s="27">
        <v>0.05</v>
      </c>
      <c r="V15" s="26">
        <f t="shared" si="11"/>
        <v>2159</v>
      </c>
      <c r="W15" s="26">
        <f t="shared" si="12"/>
        <v>3000</v>
      </c>
      <c r="X15" s="26">
        <f t="shared" si="13"/>
        <v>1855.2</v>
      </c>
      <c r="Y15" s="28">
        <v>0</v>
      </c>
      <c r="Z15" s="29">
        <f t="shared" si="14"/>
        <v>0</v>
      </c>
      <c r="AA15" s="30">
        <v>0</v>
      </c>
      <c r="AB15" s="31">
        <f t="shared" si="15"/>
        <v>13309.11</v>
      </c>
      <c r="AC15" s="32">
        <f t="shared" si="16"/>
        <v>0.28695795601552393</v>
      </c>
      <c r="AD15" s="33">
        <f t="shared" si="17"/>
        <v>59689.11</v>
      </c>
      <c r="AE15" s="34">
        <f t="shared" si="18"/>
        <v>30.863035160289556</v>
      </c>
      <c r="AF15" s="35">
        <v>0.2</v>
      </c>
      <c r="AG15" s="34">
        <f t="shared" si="19"/>
        <v>6.1726070320579112</v>
      </c>
      <c r="AH15" s="35">
        <v>0.1</v>
      </c>
      <c r="AI15" s="34">
        <f t="shared" si="20"/>
        <v>3.0863035160289556</v>
      </c>
      <c r="AJ15" s="36">
        <f t="shared" si="21"/>
        <v>40.121945708376423</v>
      </c>
      <c r="AK15" s="2"/>
      <c r="AL15" s="2"/>
      <c r="AM15" s="2"/>
      <c r="AN15" s="2"/>
      <c r="AO15" s="2"/>
      <c r="AP15" s="2"/>
    </row>
    <row r="16" spans="1:42" ht="12.75" customHeight="1" x14ac:dyDescent="0.15">
      <c r="A16" s="12">
        <v>40</v>
      </c>
      <c r="B16" s="8" t="s">
        <v>4</v>
      </c>
      <c r="C16" s="12" t="s">
        <v>40</v>
      </c>
      <c r="D16" s="3">
        <f t="shared" si="0"/>
        <v>1824</v>
      </c>
      <c r="E16" s="4">
        <v>100</v>
      </c>
      <c r="F16" s="4">
        <v>10</v>
      </c>
      <c r="G16" s="23">
        <f t="shared" si="1"/>
        <v>1934</v>
      </c>
      <c r="H16" s="4">
        <v>25</v>
      </c>
      <c r="I16" s="3">
        <f t="shared" si="2"/>
        <v>200</v>
      </c>
      <c r="J16" s="23">
        <f t="shared" si="3"/>
        <v>2159</v>
      </c>
      <c r="K16" s="23">
        <f t="shared" si="4"/>
        <v>88760</v>
      </c>
      <c r="L16" s="24">
        <v>4000</v>
      </c>
      <c r="M16" s="25">
        <f t="shared" si="5"/>
        <v>92760</v>
      </c>
      <c r="N16" s="26">
        <f t="shared" si="6"/>
        <v>5751.12</v>
      </c>
      <c r="O16" s="26">
        <f t="shared" si="7"/>
        <v>1345.02</v>
      </c>
      <c r="P16" s="5">
        <v>56</v>
      </c>
      <c r="Q16" s="5">
        <v>434</v>
      </c>
      <c r="R16" s="26">
        <f t="shared" si="8"/>
        <v>927.6</v>
      </c>
      <c r="S16" s="5">
        <f t="shared" si="26"/>
        <v>1113</v>
      </c>
      <c r="T16" s="5">
        <f t="shared" si="27"/>
        <v>680.04</v>
      </c>
      <c r="U16" s="27">
        <v>0.05</v>
      </c>
      <c r="V16" s="26">
        <f t="shared" si="11"/>
        <v>4318</v>
      </c>
      <c r="W16" s="26">
        <f t="shared" si="12"/>
        <v>3000</v>
      </c>
      <c r="X16" s="26">
        <f t="shared" si="13"/>
        <v>3710.4</v>
      </c>
      <c r="Y16" s="28">
        <v>0</v>
      </c>
      <c r="Z16" s="29">
        <f t="shared" si="14"/>
        <v>0</v>
      </c>
      <c r="AA16" s="30">
        <v>0</v>
      </c>
      <c r="AB16" s="31">
        <f t="shared" si="15"/>
        <v>21335.18</v>
      </c>
      <c r="AC16" s="32">
        <f t="shared" si="16"/>
        <v>0.23000409659335921</v>
      </c>
      <c r="AD16" s="33">
        <f t="shared" si="17"/>
        <v>114095.18</v>
      </c>
      <c r="AE16" s="34">
        <f t="shared" si="18"/>
        <v>58.994405377456047</v>
      </c>
      <c r="AF16" s="35">
        <v>0.2</v>
      </c>
      <c r="AG16" s="34">
        <f t="shared" si="19"/>
        <v>11.798881075491209</v>
      </c>
      <c r="AH16" s="35">
        <v>0.1</v>
      </c>
      <c r="AI16" s="34">
        <f t="shared" si="20"/>
        <v>5.8994405377456047</v>
      </c>
      <c r="AJ16" s="36">
        <f t="shared" si="21"/>
        <v>76.692726990692861</v>
      </c>
      <c r="AK16" s="2"/>
      <c r="AL16" s="2"/>
      <c r="AM16" s="2"/>
      <c r="AN16" s="2"/>
      <c r="AO16" s="2"/>
      <c r="AP16" s="2"/>
    </row>
    <row r="17" spans="1:42" ht="12.75" customHeight="1" x14ac:dyDescent="0.15">
      <c r="A17" s="12">
        <v>50</v>
      </c>
      <c r="B17" s="8" t="s">
        <v>4</v>
      </c>
      <c r="C17" s="12" t="s">
        <v>41</v>
      </c>
      <c r="D17" s="3">
        <f t="shared" si="0"/>
        <v>1824</v>
      </c>
      <c r="E17" s="4">
        <v>100</v>
      </c>
      <c r="F17" s="4">
        <v>10</v>
      </c>
      <c r="G17" s="23">
        <f t="shared" si="1"/>
        <v>1934</v>
      </c>
      <c r="H17" s="4">
        <v>25</v>
      </c>
      <c r="I17" s="3">
        <f t="shared" si="2"/>
        <v>200</v>
      </c>
      <c r="J17" s="23">
        <f t="shared" si="3"/>
        <v>2159</v>
      </c>
      <c r="K17" s="23">
        <f t="shared" si="4"/>
        <v>110950</v>
      </c>
      <c r="L17" s="24">
        <v>5000</v>
      </c>
      <c r="M17" s="25">
        <f t="shared" si="5"/>
        <v>115950</v>
      </c>
      <c r="N17" s="26">
        <f t="shared" si="6"/>
        <v>7188.9</v>
      </c>
      <c r="O17" s="26">
        <f t="shared" si="7"/>
        <v>1681.2750000000001</v>
      </c>
      <c r="P17" s="5">
        <v>56</v>
      </c>
      <c r="Q17" s="5">
        <v>434</v>
      </c>
      <c r="R17" s="26">
        <f t="shared" si="8"/>
        <v>1159.5</v>
      </c>
      <c r="S17" s="5">
        <v>287</v>
      </c>
      <c r="T17" s="5">
        <f>55.01*12</f>
        <v>660.12</v>
      </c>
      <c r="U17" s="27">
        <v>0.05</v>
      </c>
      <c r="V17" s="26">
        <f t="shared" si="11"/>
        <v>5397.5</v>
      </c>
      <c r="W17" s="26">
        <f t="shared" si="12"/>
        <v>3000</v>
      </c>
      <c r="X17" s="26">
        <f t="shared" si="13"/>
        <v>4638</v>
      </c>
      <c r="Y17" s="28">
        <v>0</v>
      </c>
      <c r="Z17" s="29">
        <f t="shared" si="14"/>
        <v>0</v>
      </c>
      <c r="AA17" s="30">
        <v>0</v>
      </c>
      <c r="AB17" s="31">
        <f t="shared" si="15"/>
        <v>24502.294999999998</v>
      </c>
      <c r="AC17" s="32">
        <f t="shared" si="16"/>
        <v>0.21131776627856833</v>
      </c>
      <c r="AD17" s="33">
        <f t="shared" si="17"/>
        <v>140452.29499999998</v>
      </c>
      <c r="AE17" s="34">
        <f t="shared" si="18"/>
        <v>72.62269648397104</v>
      </c>
      <c r="AF17" s="35">
        <v>0.2</v>
      </c>
      <c r="AG17" s="34">
        <f t="shared" si="19"/>
        <v>14.52453929679421</v>
      </c>
      <c r="AH17" s="35">
        <v>0.1</v>
      </c>
      <c r="AI17" s="34">
        <f t="shared" si="20"/>
        <v>7.2622696483971048</v>
      </c>
      <c r="AJ17" s="36">
        <f t="shared" si="21"/>
        <v>94.409505429162351</v>
      </c>
      <c r="AK17" s="2"/>
      <c r="AL17" s="2"/>
      <c r="AM17" s="2"/>
      <c r="AN17" s="2"/>
      <c r="AO17" s="2"/>
      <c r="AP17" s="2"/>
    </row>
    <row r="18" spans="1:42" ht="12.75" customHeight="1" x14ac:dyDescent="0.15">
      <c r="A18" s="12">
        <v>30</v>
      </c>
      <c r="B18" s="8" t="s">
        <v>4</v>
      </c>
      <c r="C18" s="12" t="s">
        <v>42</v>
      </c>
      <c r="D18" s="3">
        <f t="shared" si="0"/>
        <v>1824</v>
      </c>
      <c r="E18" s="4">
        <v>100</v>
      </c>
      <c r="F18" s="4">
        <v>10</v>
      </c>
      <c r="G18" s="23">
        <f t="shared" si="1"/>
        <v>1934</v>
      </c>
      <c r="H18" s="4">
        <v>25</v>
      </c>
      <c r="I18" s="3">
        <f t="shared" si="2"/>
        <v>200</v>
      </c>
      <c r="J18" s="23">
        <f t="shared" si="3"/>
        <v>2159</v>
      </c>
      <c r="K18" s="23">
        <f t="shared" si="4"/>
        <v>66570</v>
      </c>
      <c r="L18" s="24">
        <v>3000</v>
      </c>
      <c r="M18" s="25">
        <f t="shared" si="5"/>
        <v>69570</v>
      </c>
      <c r="N18" s="26">
        <f t="shared" si="6"/>
        <v>4313.34</v>
      </c>
      <c r="O18" s="26">
        <f t="shared" si="7"/>
        <v>1008.7650000000001</v>
      </c>
      <c r="P18" s="5">
        <v>56</v>
      </c>
      <c r="Q18" s="5">
        <v>434</v>
      </c>
      <c r="R18" s="26">
        <f t="shared" si="8"/>
        <v>695.7</v>
      </c>
      <c r="S18" s="5">
        <v>586</v>
      </c>
      <c r="T18" s="5">
        <f t="shared" ref="T18:T19" si="28">48.16*12</f>
        <v>577.91999999999996</v>
      </c>
      <c r="U18" s="27">
        <v>0.05</v>
      </c>
      <c r="V18" s="26">
        <f t="shared" si="11"/>
        <v>3238.5</v>
      </c>
      <c r="W18" s="26">
        <f t="shared" si="12"/>
        <v>3000</v>
      </c>
      <c r="X18" s="26">
        <f t="shared" si="13"/>
        <v>2782.8</v>
      </c>
      <c r="Y18" s="28">
        <v>0</v>
      </c>
      <c r="Z18" s="29">
        <f t="shared" si="14"/>
        <v>0</v>
      </c>
      <c r="AA18" s="30">
        <v>0</v>
      </c>
      <c r="AB18" s="31">
        <f t="shared" si="15"/>
        <v>16693.025000000001</v>
      </c>
      <c r="AC18" s="32">
        <f t="shared" si="16"/>
        <v>0.23994573810550526</v>
      </c>
      <c r="AD18" s="33">
        <f t="shared" si="17"/>
        <v>86263.024999999994</v>
      </c>
      <c r="AE18" s="34">
        <f t="shared" si="18"/>
        <v>44.603425542916234</v>
      </c>
      <c r="AF18" s="35">
        <v>0.2</v>
      </c>
      <c r="AG18" s="34">
        <f t="shared" si="19"/>
        <v>8.9206851085832479</v>
      </c>
      <c r="AH18" s="35">
        <v>0.1</v>
      </c>
      <c r="AI18" s="34">
        <f t="shared" si="20"/>
        <v>4.460342554291624</v>
      </c>
      <c r="AJ18" s="36">
        <f t="shared" si="21"/>
        <v>57.984453205791105</v>
      </c>
      <c r="AK18" s="2"/>
      <c r="AL18" s="2"/>
      <c r="AM18" s="2"/>
      <c r="AN18" s="2"/>
      <c r="AO18" s="2"/>
      <c r="AP18" s="2"/>
    </row>
    <row r="19" spans="1:42" ht="12.75" customHeight="1" x14ac:dyDescent="0.15">
      <c r="A19" s="12">
        <v>40</v>
      </c>
      <c r="B19" s="8" t="s">
        <v>4</v>
      </c>
      <c r="C19" s="12" t="s">
        <v>43</v>
      </c>
      <c r="D19" s="3">
        <f t="shared" si="0"/>
        <v>1824</v>
      </c>
      <c r="E19" s="4">
        <v>100</v>
      </c>
      <c r="F19" s="4">
        <v>10</v>
      </c>
      <c r="G19" s="23">
        <f t="shared" si="1"/>
        <v>1934</v>
      </c>
      <c r="H19" s="4">
        <v>25</v>
      </c>
      <c r="I19" s="3">
        <f t="shared" si="2"/>
        <v>200</v>
      </c>
      <c r="J19" s="23">
        <f t="shared" si="3"/>
        <v>2159</v>
      </c>
      <c r="K19" s="23">
        <f t="shared" si="4"/>
        <v>88760</v>
      </c>
      <c r="L19" s="24">
        <v>2000</v>
      </c>
      <c r="M19" s="25">
        <f t="shared" si="5"/>
        <v>90760</v>
      </c>
      <c r="N19" s="26">
        <f t="shared" si="6"/>
        <v>5627.12</v>
      </c>
      <c r="O19" s="26">
        <f t="shared" si="7"/>
        <v>1316.02</v>
      </c>
      <c r="P19" s="5">
        <v>56</v>
      </c>
      <c r="Q19" s="5">
        <v>434</v>
      </c>
      <c r="R19" s="26">
        <f t="shared" si="8"/>
        <v>907.6</v>
      </c>
      <c r="S19" s="5">
        <v>586</v>
      </c>
      <c r="T19" s="5">
        <f t="shared" si="28"/>
        <v>577.91999999999996</v>
      </c>
      <c r="U19" s="27">
        <v>0.05</v>
      </c>
      <c r="V19" s="26">
        <f t="shared" si="11"/>
        <v>4318</v>
      </c>
      <c r="W19" s="26">
        <f t="shared" si="12"/>
        <v>3000</v>
      </c>
      <c r="X19" s="26">
        <f t="shared" si="13"/>
        <v>3630.4</v>
      </c>
      <c r="Y19" s="28">
        <v>0</v>
      </c>
      <c r="Z19" s="29">
        <f t="shared" si="14"/>
        <v>0</v>
      </c>
      <c r="AA19" s="30">
        <v>0</v>
      </c>
      <c r="AB19" s="31">
        <f t="shared" si="15"/>
        <v>20453.060000000001</v>
      </c>
      <c r="AC19" s="32">
        <f t="shared" si="16"/>
        <v>0.22535323931247248</v>
      </c>
      <c r="AD19" s="33">
        <f t="shared" si="17"/>
        <v>111213.06</v>
      </c>
      <c r="AE19" s="34">
        <f t="shared" si="18"/>
        <v>57.504167528438465</v>
      </c>
      <c r="AF19" s="35">
        <v>0.2</v>
      </c>
      <c r="AG19" s="34">
        <f t="shared" si="19"/>
        <v>11.500833505687694</v>
      </c>
      <c r="AH19" s="35">
        <v>0.1</v>
      </c>
      <c r="AI19" s="34">
        <f t="shared" si="20"/>
        <v>5.7504167528438472</v>
      </c>
      <c r="AJ19" s="36">
        <f t="shared" si="21"/>
        <v>74.755417786970014</v>
      </c>
      <c r="AK19" s="2"/>
      <c r="AL19" s="2"/>
      <c r="AM19" s="2"/>
      <c r="AN19" s="2"/>
      <c r="AO19" s="2"/>
      <c r="AP19" s="2"/>
    </row>
    <row r="20" spans="1:42" ht="12.75" customHeight="1" x14ac:dyDescent="0.15">
      <c r="A20" s="2"/>
      <c r="B20" s="2"/>
      <c r="C20" s="12"/>
      <c r="D20" s="3"/>
      <c r="E20" s="3"/>
      <c r="F20" s="3"/>
      <c r="G20" s="3"/>
      <c r="H20" s="3"/>
      <c r="I20" s="3"/>
      <c r="J20" s="3"/>
      <c r="K20" s="3"/>
      <c r="L20" s="5"/>
      <c r="M20" s="3"/>
      <c r="N20" s="5"/>
      <c r="O20" s="5">
        <v>0</v>
      </c>
      <c r="P20" s="5">
        <v>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37"/>
      <c r="AC20" s="5"/>
      <c r="AD20" s="5"/>
      <c r="AE20" s="5"/>
      <c r="AF20" s="5"/>
      <c r="AG20" s="5"/>
      <c r="AH20" s="5"/>
      <c r="AI20" s="5"/>
      <c r="AJ20" s="5"/>
      <c r="AK20" s="2"/>
      <c r="AL20" s="2"/>
      <c r="AM20" s="2"/>
      <c r="AN20" s="2"/>
      <c r="AO20" s="2"/>
      <c r="AP20" s="2"/>
    </row>
    <row r="21" spans="1:42" ht="12.75" customHeight="1" x14ac:dyDescent="0.15">
      <c r="A21" s="7"/>
      <c r="B21" s="8" t="s">
        <v>15</v>
      </c>
      <c r="C21" s="38"/>
      <c r="D21" s="37">
        <f t="shared" ref="D21:K21" si="29">SUM(D5:D20)</f>
        <v>27360</v>
      </c>
      <c r="E21" s="37">
        <f t="shared" si="29"/>
        <v>1500</v>
      </c>
      <c r="F21" s="37">
        <f t="shared" si="29"/>
        <v>150</v>
      </c>
      <c r="G21" s="37">
        <f t="shared" si="29"/>
        <v>29010</v>
      </c>
      <c r="H21" s="37">
        <f t="shared" si="29"/>
        <v>375</v>
      </c>
      <c r="I21" s="37">
        <f t="shared" si="29"/>
        <v>3000</v>
      </c>
      <c r="J21" s="37">
        <f t="shared" si="29"/>
        <v>32385</v>
      </c>
      <c r="K21" s="37">
        <f t="shared" si="29"/>
        <v>1298115</v>
      </c>
      <c r="L21" s="37">
        <f t="shared" ref="L21:T21" si="30">SUM(L5:L19)</f>
        <v>48000</v>
      </c>
      <c r="M21" s="37">
        <f t="shared" si="30"/>
        <v>1346115</v>
      </c>
      <c r="N21" s="37">
        <f t="shared" si="30"/>
        <v>83246.159999999989</v>
      </c>
      <c r="O21" s="37">
        <f t="shared" si="30"/>
        <v>19518.667500000003</v>
      </c>
      <c r="P21" s="37">
        <f t="shared" si="30"/>
        <v>840</v>
      </c>
      <c r="Q21" s="37">
        <f t="shared" si="30"/>
        <v>6510</v>
      </c>
      <c r="R21" s="37">
        <f t="shared" si="30"/>
        <v>13461.150000000003</v>
      </c>
      <c r="S21" s="37">
        <f t="shared" si="30"/>
        <v>11055</v>
      </c>
      <c r="T21" s="37">
        <f t="shared" si="30"/>
        <v>9528.1200000000008</v>
      </c>
      <c r="U21" s="37"/>
      <c r="V21" s="37">
        <f t="shared" ref="V21:X21" si="31">SUM(V5:V19)</f>
        <v>63150.75</v>
      </c>
      <c r="W21" s="37">
        <f t="shared" si="31"/>
        <v>45000</v>
      </c>
      <c r="X21" s="37">
        <f t="shared" si="31"/>
        <v>53844.600000000013</v>
      </c>
      <c r="Y21" s="37"/>
      <c r="Z21" s="37">
        <f t="shared" ref="Z21:AB21" si="32">SUM(Z5:Z19)</f>
        <v>0</v>
      </c>
      <c r="AA21" s="37">
        <f t="shared" si="32"/>
        <v>0</v>
      </c>
      <c r="AB21" s="37">
        <f t="shared" si="32"/>
        <v>306154.44750000001</v>
      </c>
      <c r="AC21" s="39">
        <f>AB21/M21</f>
        <v>0.22743558128391705</v>
      </c>
      <c r="AD21" s="37">
        <f>SUM(AD5:AD19)</f>
        <v>1652269.4474999998</v>
      </c>
      <c r="AE21" s="37"/>
      <c r="AF21" s="37"/>
      <c r="AG21" s="37"/>
      <c r="AH21" s="37"/>
      <c r="AI21" s="37"/>
      <c r="AJ21" s="40">
        <f>SUMPRODUCT(G5:G19,AJ5:AJ19)/SUM(G5:G19)</f>
        <v>74.04171946742504</v>
      </c>
      <c r="AK21" s="7"/>
      <c r="AL21" s="7"/>
      <c r="AM21" s="7"/>
      <c r="AN21" s="7"/>
      <c r="AO21" s="7"/>
      <c r="AP21" s="7"/>
    </row>
    <row r="22" spans="1:42" ht="12.75" customHeight="1" x14ac:dyDescent="0.15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5"/>
      <c r="M22" s="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7"/>
      <c r="AC22" s="2"/>
      <c r="AD22" s="2"/>
      <c r="AE22" s="2"/>
      <c r="AF22" s="2"/>
      <c r="AG22" s="2"/>
      <c r="AH22" s="2"/>
      <c r="AI22" s="2"/>
      <c r="AJ22" s="41" t="s">
        <v>45</v>
      </c>
      <c r="AK22" s="2"/>
      <c r="AL22" s="2"/>
      <c r="AM22" s="2"/>
      <c r="AN22" s="2"/>
      <c r="AO22" s="2"/>
      <c r="AP22" s="2"/>
    </row>
    <row r="23" spans="1:42" ht="12.75" customHeight="1" x14ac:dyDescent="0.15">
      <c r="A23" s="2"/>
      <c r="B23" s="2"/>
      <c r="C23" s="2"/>
      <c r="D23" s="42">
        <f t="shared" ref="D23:J23" si="33">D21/$J21</f>
        <v>0.84483557202408521</v>
      </c>
      <c r="E23" s="42">
        <f t="shared" si="33"/>
        <v>4.6317739694302917E-2</v>
      </c>
      <c r="F23" s="42">
        <f t="shared" si="33"/>
        <v>4.6317739694302917E-3</v>
      </c>
      <c r="G23" s="42">
        <f t="shared" si="33"/>
        <v>0.89578508568781845</v>
      </c>
      <c r="H23" s="42">
        <f t="shared" si="33"/>
        <v>1.1579434923575729E-2</v>
      </c>
      <c r="I23" s="42">
        <f t="shared" si="33"/>
        <v>9.2635479388605835E-2</v>
      </c>
      <c r="J23" s="42">
        <f t="shared" si="33"/>
        <v>1</v>
      </c>
      <c r="K23" s="3"/>
      <c r="L23" s="5"/>
      <c r="M23" s="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7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2.75" customHeight="1" x14ac:dyDescent="0.15">
      <c r="A24" s="2"/>
      <c r="B24" s="2"/>
      <c r="C24" s="2"/>
      <c r="D24" s="3"/>
      <c r="E24" s="3"/>
      <c r="F24" s="3"/>
      <c r="G24" s="3"/>
      <c r="H24" s="3"/>
      <c r="I24" s="3"/>
      <c r="K24" s="3"/>
      <c r="L24" s="5"/>
      <c r="M24" s="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7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2.75" customHeight="1" x14ac:dyDescent="0.15">
      <c r="A25" s="2"/>
      <c r="B25" s="2"/>
      <c r="C25" s="2"/>
      <c r="D25" s="3"/>
      <c r="E25" s="3"/>
      <c r="F25" s="3"/>
      <c r="G25" s="3"/>
      <c r="H25" s="3"/>
      <c r="I25" s="3"/>
      <c r="J25" s="43">
        <f>J23-SUM(D23,E23,F23,H23,I23)</f>
        <v>0</v>
      </c>
      <c r="K25" s="3"/>
      <c r="L25" s="5"/>
      <c r="M25" s="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7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2.75" customHeight="1" x14ac:dyDescent="0.15">
      <c r="A26" s="2"/>
      <c r="B26" s="2"/>
      <c r="C26" s="2"/>
      <c r="D26" s="3"/>
      <c r="E26" s="3"/>
      <c r="F26" s="3"/>
      <c r="G26" s="3"/>
      <c r="H26" s="3"/>
      <c r="I26" s="3"/>
      <c r="J26" s="44" t="s">
        <v>46</v>
      </c>
      <c r="K26" s="3"/>
      <c r="L26" s="5"/>
      <c r="M26" s="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7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2.75" customHeight="1" x14ac:dyDescent="0.15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5"/>
      <c r="M27" s="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7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2.75" customHeight="1" x14ac:dyDescent="0.15">
      <c r="A28" s="2"/>
      <c r="B28" s="2"/>
      <c r="C28" s="2"/>
      <c r="D28" s="3"/>
      <c r="E28" s="3"/>
      <c r="F28" s="3"/>
      <c r="G28" s="3"/>
      <c r="H28" s="3"/>
      <c r="I28" s="3"/>
      <c r="J28" s="3"/>
      <c r="K28" s="3"/>
      <c r="L28" s="5"/>
      <c r="M28" s="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7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2.75" customHeight="1" x14ac:dyDescent="0.15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5"/>
      <c r="M29" s="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7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2.75" customHeight="1" x14ac:dyDescent="0.15">
      <c r="A30" s="2"/>
      <c r="B30" s="2"/>
      <c r="C30" s="2"/>
      <c r="D30" s="3"/>
      <c r="E30" s="3"/>
      <c r="F30" s="3"/>
      <c r="G30" s="3"/>
      <c r="H30" s="3"/>
      <c r="I30" s="3"/>
      <c r="J30" s="3"/>
      <c r="K30" s="3"/>
      <c r="L30" s="5"/>
      <c r="M30" s="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7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2.75" customHeight="1" x14ac:dyDescent="0.15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5"/>
      <c r="M31" s="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7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2.75" customHeight="1" x14ac:dyDescent="0.15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5"/>
      <c r="M32" s="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7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2.75" customHeight="1" x14ac:dyDescent="0.15">
      <c r="A33" s="2"/>
      <c r="B33" s="2"/>
      <c r="C33" s="2"/>
      <c r="D33" s="3"/>
      <c r="E33" s="3"/>
      <c r="F33" s="3"/>
      <c r="G33" s="3"/>
      <c r="H33" s="3"/>
      <c r="I33" s="3"/>
      <c r="J33" s="3"/>
      <c r="K33" s="3"/>
      <c r="L33" s="5"/>
      <c r="M33" s="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7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2.75" customHeight="1" x14ac:dyDescent="0.15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5"/>
      <c r="M34" s="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7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2.75" customHeight="1" x14ac:dyDescent="0.15">
      <c r="A35" s="2"/>
      <c r="B35" s="2"/>
      <c r="C35" s="2"/>
      <c r="D35" s="3"/>
      <c r="E35" s="3"/>
      <c r="F35" s="3"/>
      <c r="G35" s="3"/>
      <c r="H35" s="3"/>
      <c r="I35" s="3"/>
      <c r="J35" s="3"/>
      <c r="K35" s="3"/>
      <c r="L35" s="5"/>
      <c r="M35" s="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7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2.75" customHeight="1" x14ac:dyDescent="0.15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5"/>
      <c r="M36" s="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7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2.75" customHeight="1" x14ac:dyDescent="0.15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5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7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2.75" customHeight="1" x14ac:dyDescent="0.15">
      <c r="A38" s="2"/>
      <c r="B38" s="2"/>
      <c r="C38" s="2"/>
      <c r="D38" s="3"/>
      <c r="E38" s="3"/>
      <c r="F38" s="3"/>
      <c r="G38" s="3"/>
      <c r="H38" s="3"/>
      <c r="I38" s="3"/>
      <c r="J38" s="3"/>
      <c r="K38" s="3"/>
      <c r="L38" s="5"/>
      <c r="M38" s="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7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2.75" customHeight="1" x14ac:dyDescent="0.15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5"/>
      <c r="M39" s="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7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2.75" customHeight="1" x14ac:dyDescent="0.15">
      <c r="A40" s="2"/>
      <c r="B40" s="2"/>
      <c r="C40" s="2"/>
      <c r="D40" s="3"/>
      <c r="E40" s="3"/>
      <c r="F40" s="3"/>
      <c r="G40" s="3"/>
      <c r="H40" s="3"/>
      <c r="I40" s="3"/>
      <c r="J40" s="3"/>
      <c r="K40" s="3"/>
      <c r="L40" s="5"/>
      <c r="M40" s="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7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2.75" customHeight="1" x14ac:dyDescent="0.15">
      <c r="A41" s="2"/>
      <c r="B41" s="2"/>
      <c r="C41" s="2"/>
      <c r="D41" s="3"/>
      <c r="E41" s="3"/>
      <c r="F41" s="3"/>
      <c r="G41" s="3"/>
      <c r="H41" s="3"/>
      <c r="I41" s="3"/>
      <c r="J41" s="3"/>
      <c r="K41" s="3"/>
      <c r="L41" s="5"/>
      <c r="M41" s="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7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2.75" customHeight="1" x14ac:dyDescent="0.15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5"/>
      <c r="M42" s="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7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2.75" customHeight="1" x14ac:dyDescent="0.15">
      <c r="A43" s="2"/>
      <c r="B43" s="2"/>
      <c r="C43" s="2"/>
      <c r="D43" s="3"/>
      <c r="E43" s="3"/>
      <c r="F43" s="3"/>
      <c r="G43" s="3"/>
      <c r="H43" s="3"/>
      <c r="I43" s="3"/>
      <c r="J43" s="3"/>
      <c r="K43" s="3"/>
      <c r="L43" s="5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7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2.75" customHeight="1" x14ac:dyDescent="0.15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  <c r="L44" s="5"/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7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2.75" customHeight="1" x14ac:dyDescent="0.15">
      <c r="A45" s="2"/>
      <c r="B45" s="2"/>
      <c r="C45" s="2"/>
      <c r="D45" s="3"/>
      <c r="E45" s="3"/>
      <c r="F45" s="3"/>
      <c r="G45" s="3"/>
      <c r="H45" s="3"/>
      <c r="I45" s="3"/>
      <c r="J45" s="3"/>
      <c r="K45" s="3"/>
      <c r="L45" s="5"/>
      <c r="M45" s="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7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2.75" customHeight="1" x14ac:dyDescent="0.15">
      <c r="A46" s="2"/>
      <c r="B46" s="2"/>
      <c r="C46" s="2"/>
      <c r="D46" s="3"/>
      <c r="E46" s="3"/>
      <c r="F46" s="3"/>
      <c r="G46" s="3"/>
      <c r="H46" s="3"/>
      <c r="I46" s="3"/>
      <c r="J46" s="3"/>
      <c r="K46" s="3"/>
      <c r="L46" s="5"/>
      <c r="M46" s="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7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2.75" customHeight="1" x14ac:dyDescent="0.15">
      <c r="A47" s="2"/>
      <c r="B47" s="2"/>
      <c r="C47" s="2"/>
      <c r="D47" s="3"/>
      <c r="E47" s="3"/>
      <c r="F47" s="3"/>
      <c r="G47" s="3"/>
      <c r="H47" s="3"/>
      <c r="I47" s="3"/>
      <c r="J47" s="3"/>
      <c r="K47" s="3"/>
      <c r="L47" s="5"/>
      <c r="M47" s="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7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2.75" customHeight="1" x14ac:dyDescent="0.15">
      <c r="A48" s="2"/>
      <c r="B48" s="2"/>
      <c r="C48" s="2"/>
      <c r="D48" s="3"/>
      <c r="E48" s="3"/>
      <c r="F48" s="3"/>
      <c r="G48" s="3"/>
      <c r="H48" s="3"/>
      <c r="I48" s="3"/>
      <c r="J48" s="3"/>
      <c r="K48" s="3"/>
      <c r="L48" s="5"/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7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2.75" customHeight="1" x14ac:dyDescent="0.15">
      <c r="A49" s="2"/>
      <c r="B49" s="2"/>
      <c r="C49" s="2"/>
      <c r="D49" s="3"/>
      <c r="E49" s="3"/>
      <c r="F49" s="3"/>
      <c r="G49" s="3"/>
      <c r="H49" s="3"/>
      <c r="I49" s="3"/>
      <c r="J49" s="3"/>
      <c r="K49" s="3"/>
      <c r="L49" s="5"/>
      <c r="M49" s="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7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2.75" customHeight="1" x14ac:dyDescent="0.15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  <c r="L50" s="5"/>
      <c r="M50" s="3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7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2.75" customHeight="1" x14ac:dyDescent="0.15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  <c r="L51" s="5"/>
      <c r="M51" s="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7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2.75" customHeight="1" x14ac:dyDescent="0.15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  <c r="L52" s="5"/>
      <c r="M52" s="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7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2.75" customHeight="1" x14ac:dyDescent="0.15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5"/>
      <c r="M53" s="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7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2.75" customHeight="1" x14ac:dyDescent="0.15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  <c r="L54" s="5"/>
      <c r="M54" s="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7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2.75" customHeight="1" x14ac:dyDescent="0.15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  <c r="L55" s="5"/>
      <c r="M55" s="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7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2.75" customHeight="1" x14ac:dyDescent="0.15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  <c r="L56" s="5"/>
      <c r="M56" s="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7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2.75" customHeight="1" x14ac:dyDescent="0.15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  <c r="L57" s="5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7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2.75" customHeight="1" x14ac:dyDescent="0.15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  <c r="L58" s="5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7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2.75" customHeight="1" x14ac:dyDescent="0.15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  <c r="L59" s="5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7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2.75" customHeight="1" x14ac:dyDescent="0.15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  <c r="L60" s="5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7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2.75" customHeight="1" x14ac:dyDescent="0.15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  <c r="L61" s="5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7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2.75" customHeight="1" x14ac:dyDescent="0.15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  <c r="L62" s="5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7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2.75" customHeight="1" x14ac:dyDescent="0.15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  <c r="L63" s="5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7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2.75" customHeight="1" x14ac:dyDescent="0.15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  <c r="L64" s="5"/>
      <c r="M64" s="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7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2.75" customHeight="1" x14ac:dyDescent="0.15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  <c r="L65" s="5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7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2.75" customHeight="1" x14ac:dyDescent="0.15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  <c r="L66" s="5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7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2.75" customHeight="1" x14ac:dyDescent="0.15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  <c r="L67" s="5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7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2.75" customHeight="1" x14ac:dyDescent="0.15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  <c r="L68" s="5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7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2.75" customHeight="1" x14ac:dyDescent="0.15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  <c r="L69" s="5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7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2.75" customHeight="1" x14ac:dyDescent="0.15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  <c r="L70" s="5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7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2.75" customHeight="1" x14ac:dyDescent="0.15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  <c r="L71" s="5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7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2.75" customHeight="1" x14ac:dyDescent="0.15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  <c r="L72" s="5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7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2.75" customHeight="1" x14ac:dyDescent="0.15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  <c r="L73" s="5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7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2.75" customHeight="1" x14ac:dyDescent="0.15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5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7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2.75" customHeight="1" x14ac:dyDescent="0.15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  <c r="L75" s="5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7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2.75" customHeight="1" x14ac:dyDescent="0.15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5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7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2.75" customHeight="1" x14ac:dyDescent="0.15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  <c r="L77" s="5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7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2.75" customHeight="1" x14ac:dyDescent="0.15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  <c r="L78" s="5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7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2.75" customHeight="1" x14ac:dyDescent="0.15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  <c r="L79" s="5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7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2.75" customHeight="1" x14ac:dyDescent="0.15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  <c r="L80" s="5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7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2.75" customHeight="1" x14ac:dyDescent="0.15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  <c r="L81" s="5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7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2.75" customHeight="1" x14ac:dyDescent="0.15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  <c r="L82" s="5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7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2.75" customHeight="1" x14ac:dyDescent="0.15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  <c r="L83" s="5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7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2.75" customHeight="1" x14ac:dyDescent="0.15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  <c r="L84" s="5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7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2.75" customHeight="1" x14ac:dyDescent="0.15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  <c r="L85" s="5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7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2.75" customHeight="1" x14ac:dyDescent="0.15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5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7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2.75" customHeight="1" x14ac:dyDescent="0.15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  <c r="L87" s="5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7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2.75" customHeight="1" x14ac:dyDescent="0.15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  <c r="L88" s="5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7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2.75" customHeight="1" x14ac:dyDescent="0.15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  <c r="L89" s="5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7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2.75" customHeight="1" x14ac:dyDescent="0.15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  <c r="L90" s="5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7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2.75" customHeight="1" x14ac:dyDescent="0.15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  <c r="L91" s="5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7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2.75" customHeight="1" x14ac:dyDescent="0.15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5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7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2.75" customHeight="1" x14ac:dyDescent="0.15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5"/>
      <c r="M93" s="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7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2.75" customHeight="1" x14ac:dyDescent="0.15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5"/>
      <c r="M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7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2.75" customHeight="1" x14ac:dyDescent="0.15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5"/>
      <c r="M95" s="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7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2.75" customHeight="1" x14ac:dyDescent="0.15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5"/>
      <c r="M96" s="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7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.75" customHeight="1" x14ac:dyDescent="0.15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5"/>
      <c r="M97" s="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7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.75" customHeight="1" x14ac:dyDescent="0.15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5"/>
      <c r="M98" s="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7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.75" customHeight="1" x14ac:dyDescent="0.15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5"/>
      <c r="M99" s="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7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.75" customHeight="1" x14ac:dyDescent="0.15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7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.75" customHeight="1" x14ac:dyDescent="0.15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7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.75" customHeight="1" x14ac:dyDescent="0.15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7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.75" customHeight="1" x14ac:dyDescent="0.15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7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.75" customHeight="1" x14ac:dyDescent="0.15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7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.75" customHeight="1" x14ac:dyDescent="0.15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7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.75" customHeight="1" x14ac:dyDescent="0.15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7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.75" customHeight="1" x14ac:dyDescent="0.15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7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.75" customHeight="1" x14ac:dyDescent="0.15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7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.75" customHeight="1" x14ac:dyDescent="0.15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7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customHeight="1" x14ac:dyDescent="0.15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7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customHeight="1" x14ac:dyDescent="0.15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7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customHeight="1" x14ac:dyDescent="0.15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7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2.75" customHeight="1" x14ac:dyDescent="0.15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7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2.75" customHeight="1" x14ac:dyDescent="0.15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7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2.75" customHeight="1" x14ac:dyDescent="0.15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7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2.75" customHeight="1" x14ac:dyDescent="0.15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7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2.75" customHeight="1" x14ac:dyDescent="0.15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7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2.75" customHeight="1" x14ac:dyDescent="0.15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7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2.75" customHeight="1" x14ac:dyDescent="0.15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7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2.75" customHeight="1" x14ac:dyDescent="0.15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7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2.75" customHeight="1" x14ac:dyDescent="0.15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7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2.75" customHeight="1" x14ac:dyDescent="0.15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7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2.75" customHeight="1" x14ac:dyDescent="0.15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7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2.75" customHeight="1" x14ac:dyDescent="0.15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7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2.75" customHeight="1" x14ac:dyDescent="0.15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7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2.75" customHeight="1" x14ac:dyDescent="0.15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7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2.75" customHeight="1" x14ac:dyDescent="0.15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7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2.75" customHeight="1" x14ac:dyDescent="0.15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7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2.75" customHeight="1" x14ac:dyDescent="0.15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7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2.75" customHeight="1" x14ac:dyDescent="0.15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7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2.75" customHeight="1" x14ac:dyDescent="0.15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7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2.75" customHeight="1" x14ac:dyDescent="0.15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7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2.75" customHeight="1" x14ac:dyDescent="0.15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7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2.75" customHeight="1" x14ac:dyDescent="0.15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7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2.75" customHeight="1" x14ac:dyDescent="0.15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7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2.75" customHeight="1" x14ac:dyDescent="0.15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7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2.75" customHeight="1" x14ac:dyDescent="0.15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7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2.75" customHeight="1" x14ac:dyDescent="0.15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7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2.75" customHeight="1" x14ac:dyDescent="0.15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7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15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7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2.75" customHeight="1" x14ac:dyDescent="0.15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7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2.75" customHeight="1" x14ac:dyDescent="0.15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7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2.75" customHeight="1" x14ac:dyDescent="0.15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7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2.75" customHeight="1" x14ac:dyDescent="0.15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7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15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7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2.75" customHeight="1" x14ac:dyDescent="0.15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7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2.75" customHeight="1" x14ac:dyDescent="0.15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7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2.75" customHeight="1" x14ac:dyDescent="0.15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7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2.75" customHeight="1" x14ac:dyDescent="0.15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7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2.75" customHeight="1" x14ac:dyDescent="0.15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7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2.75" customHeight="1" x14ac:dyDescent="0.15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7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2.75" customHeight="1" x14ac:dyDescent="0.15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7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2.75" customHeight="1" x14ac:dyDescent="0.15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7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2.75" customHeight="1" x14ac:dyDescent="0.15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7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2.75" customHeight="1" x14ac:dyDescent="0.15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7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2.75" customHeight="1" x14ac:dyDescent="0.15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7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2.75" customHeight="1" x14ac:dyDescent="0.15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7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2.75" customHeight="1" x14ac:dyDescent="0.15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7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2.75" customHeight="1" x14ac:dyDescent="0.15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7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2.75" customHeight="1" x14ac:dyDescent="0.15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7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2.75" customHeight="1" x14ac:dyDescent="0.15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7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2.75" customHeight="1" x14ac:dyDescent="0.15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7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2.75" customHeight="1" x14ac:dyDescent="0.15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7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2.75" customHeight="1" x14ac:dyDescent="0.15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7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2.75" customHeight="1" x14ac:dyDescent="0.15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7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2.75" customHeight="1" x14ac:dyDescent="0.15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7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2.75" customHeight="1" x14ac:dyDescent="0.15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7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2.75" customHeight="1" x14ac:dyDescent="0.15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7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2.75" customHeight="1" x14ac:dyDescent="0.15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7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2.75" customHeight="1" x14ac:dyDescent="0.15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7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2.75" customHeight="1" x14ac:dyDescent="0.15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7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2.75" customHeight="1" x14ac:dyDescent="0.15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7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2.75" customHeight="1" x14ac:dyDescent="0.15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7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2.75" customHeight="1" x14ac:dyDescent="0.15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7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2.75" customHeight="1" x14ac:dyDescent="0.15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7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2.75" customHeight="1" x14ac:dyDescent="0.15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7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2.75" customHeight="1" x14ac:dyDescent="0.15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7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2.75" customHeight="1" x14ac:dyDescent="0.15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7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2.75" customHeight="1" x14ac:dyDescent="0.15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7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2.75" customHeight="1" x14ac:dyDescent="0.15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7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2.75" customHeight="1" x14ac:dyDescent="0.15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7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2.75" customHeight="1" x14ac:dyDescent="0.15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7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2.75" customHeight="1" x14ac:dyDescent="0.15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7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2.75" customHeight="1" x14ac:dyDescent="0.15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7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2.75" customHeight="1" x14ac:dyDescent="0.15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7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2.75" customHeight="1" x14ac:dyDescent="0.15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7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2.75" customHeight="1" x14ac:dyDescent="0.15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7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2.75" customHeight="1" x14ac:dyDescent="0.15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7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2.75" customHeight="1" x14ac:dyDescent="0.15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7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2.75" customHeight="1" x14ac:dyDescent="0.15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7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2.75" customHeight="1" x14ac:dyDescent="0.15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7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2.75" customHeight="1" x14ac:dyDescent="0.15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7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2.75" customHeight="1" x14ac:dyDescent="0.15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7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2.75" customHeight="1" x14ac:dyDescent="0.15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7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2.75" customHeight="1" x14ac:dyDescent="0.15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7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2.75" customHeight="1" x14ac:dyDescent="0.15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7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2.75" customHeight="1" x14ac:dyDescent="0.15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7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2.75" customHeight="1" x14ac:dyDescent="0.15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7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2.75" customHeight="1" x14ac:dyDescent="0.15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7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2.75" customHeight="1" x14ac:dyDescent="0.15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7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2.75" customHeight="1" x14ac:dyDescent="0.15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7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2.75" customHeight="1" x14ac:dyDescent="0.15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7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2.75" customHeight="1" x14ac:dyDescent="0.15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7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2.75" customHeight="1" x14ac:dyDescent="0.15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7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2.75" customHeight="1" x14ac:dyDescent="0.15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7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2.75" customHeight="1" x14ac:dyDescent="0.15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7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2.75" customHeight="1" x14ac:dyDescent="0.15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7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2.75" customHeight="1" x14ac:dyDescent="0.15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7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2.75" customHeight="1" x14ac:dyDescent="0.15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7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2.75" customHeight="1" x14ac:dyDescent="0.15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7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2.75" customHeight="1" x14ac:dyDescent="0.15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7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2.75" customHeight="1" x14ac:dyDescent="0.15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7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2.75" customHeight="1" x14ac:dyDescent="0.15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7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2.75" customHeight="1" x14ac:dyDescent="0.15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7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2.75" customHeight="1" x14ac:dyDescent="0.15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7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2.75" customHeight="1" x14ac:dyDescent="0.15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7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2.75" customHeight="1" x14ac:dyDescent="0.15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7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2.75" customHeight="1" x14ac:dyDescent="0.15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7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2.75" customHeight="1" x14ac:dyDescent="0.15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7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2.75" customHeight="1" x14ac:dyDescent="0.15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7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2.75" customHeight="1" x14ac:dyDescent="0.15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7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2.75" customHeight="1" x14ac:dyDescent="0.15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7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2.75" customHeight="1" x14ac:dyDescent="0.15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7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2.75" customHeight="1" x14ac:dyDescent="0.15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7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2.75" customHeight="1" x14ac:dyDescent="0.15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7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2.75" customHeight="1" x14ac:dyDescent="0.15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7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2.75" customHeight="1" x14ac:dyDescent="0.15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7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2.75" customHeight="1" x14ac:dyDescent="0.15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7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2.75" customHeight="1" x14ac:dyDescent="0.15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7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2.75" customHeight="1" x14ac:dyDescent="0.15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7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2.75" customHeight="1" x14ac:dyDescent="0.15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7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2.75" customHeight="1" x14ac:dyDescent="0.15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7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2.75" customHeight="1" x14ac:dyDescent="0.15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7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2.75" customHeight="1" x14ac:dyDescent="0.15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7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2.75" customHeight="1" x14ac:dyDescent="0.15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7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2.75" customHeight="1" x14ac:dyDescent="0.15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7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2.75" customHeight="1" x14ac:dyDescent="0.15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7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2.75" customHeight="1" x14ac:dyDescent="0.15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2.75" customHeight="1" x14ac:dyDescent="0.15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7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2.75" customHeight="1" x14ac:dyDescent="0.15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7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2.75" customHeight="1" x14ac:dyDescent="0.15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7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2.75" customHeight="1" x14ac:dyDescent="0.15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7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2.75" customHeight="1" x14ac:dyDescent="0.15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7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2.75" customHeight="1" x14ac:dyDescent="0.15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7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2.75" customHeight="1" x14ac:dyDescent="0.15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7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2.75" customHeight="1" x14ac:dyDescent="0.15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7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2.75" customHeight="1" x14ac:dyDescent="0.15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7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2.75" customHeight="1" x14ac:dyDescent="0.15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7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2.75" customHeight="1" x14ac:dyDescent="0.15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7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2.75" customHeight="1" x14ac:dyDescent="0.15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7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2.75" customHeight="1" x14ac:dyDescent="0.15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7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2.75" customHeight="1" x14ac:dyDescent="0.15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7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2.75" customHeight="1" x14ac:dyDescent="0.15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7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2.75" customHeight="1" x14ac:dyDescent="0.15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7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2.75" customHeight="1" x14ac:dyDescent="0.15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7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2.75" customHeight="1" x14ac:dyDescent="0.15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7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2.75" customHeight="1" x14ac:dyDescent="0.15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7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2.75" customHeight="1" x14ac:dyDescent="0.15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7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2.75" customHeight="1" x14ac:dyDescent="0.15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7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2.75" customHeight="1" x14ac:dyDescent="0.15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7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2.75" customHeight="1" x14ac:dyDescent="0.15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7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2.75" customHeight="1" x14ac:dyDescent="0.15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7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2.75" customHeight="1" x14ac:dyDescent="0.15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7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2.75" customHeight="1" x14ac:dyDescent="0.15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7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2.75" customHeight="1" x14ac:dyDescent="0.15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7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2.75" customHeight="1" x14ac:dyDescent="0.15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7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2.75" customHeight="1" x14ac:dyDescent="0.15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7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2.75" customHeight="1" x14ac:dyDescent="0.15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7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2.75" customHeight="1" x14ac:dyDescent="0.15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7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2.75" customHeight="1" x14ac:dyDescent="0.15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7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2.75" customHeight="1" x14ac:dyDescent="0.15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7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2.75" customHeight="1" x14ac:dyDescent="0.15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7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2.75" customHeight="1" x14ac:dyDescent="0.15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7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2.75" customHeight="1" x14ac:dyDescent="0.15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7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2.75" customHeight="1" x14ac:dyDescent="0.15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7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2.75" customHeight="1" x14ac:dyDescent="0.15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7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2.75" customHeight="1" x14ac:dyDescent="0.15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7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2.75" customHeight="1" x14ac:dyDescent="0.15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7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2.75" customHeight="1" x14ac:dyDescent="0.15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7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2.75" customHeight="1" x14ac:dyDescent="0.15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7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2.75" customHeight="1" x14ac:dyDescent="0.15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7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2.75" customHeight="1" x14ac:dyDescent="0.15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7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2.75" customHeight="1" x14ac:dyDescent="0.15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7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2.75" customHeight="1" x14ac:dyDescent="0.15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7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2.75" customHeight="1" x14ac:dyDescent="0.15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7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2.75" customHeight="1" x14ac:dyDescent="0.15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7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2.75" customHeight="1" x14ac:dyDescent="0.15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7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2.75" customHeight="1" x14ac:dyDescent="0.15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7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2.75" customHeight="1" x14ac:dyDescent="0.15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7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2.75" customHeight="1" x14ac:dyDescent="0.15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7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2.75" customHeight="1" x14ac:dyDescent="0.15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7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2.75" customHeight="1" x14ac:dyDescent="0.15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7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2.75" customHeight="1" x14ac:dyDescent="0.15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7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2.75" customHeight="1" x14ac:dyDescent="0.15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7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2.75" customHeight="1" x14ac:dyDescent="0.15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7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2.75" customHeight="1" x14ac:dyDescent="0.15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7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2.75" customHeight="1" x14ac:dyDescent="0.15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7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2.75" customHeight="1" x14ac:dyDescent="0.15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7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2.75" customHeight="1" x14ac:dyDescent="0.15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7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2.75" customHeight="1" x14ac:dyDescent="0.15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7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2.75" customHeight="1" x14ac:dyDescent="0.15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7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2.75" customHeight="1" x14ac:dyDescent="0.15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7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2.75" customHeight="1" x14ac:dyDescent="0.15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7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2.75" customHeight="1" x14ac:dyDescent="0.15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7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2.75" customHeight="1" x14ac:dyDescent="0.15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7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2.75" customHeight="1" x14ac:dyDescent="0.15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7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2.75" customHeight="1" x14ac:dyDescent="0.15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7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2.75" customHeight="1" x14ac:dyDescent="0.15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7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2.75" customHeight="1" x14ac:dyDescent="0.15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7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2.75" customHeight="1" x14ac:dyDescent="0.15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7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2.75" customHeight="1" x14ac:dyDescent="0.15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7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2.75" customHeight="1" x14ac:dyDescent="0.15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7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2.75" customHeight="1" x14ac:dyDescent="0.15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7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2.75" customHeight="1" x14ac:dyDescent="0.15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7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2.75" customHeight="1" x14ac:dyDescent="0.15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7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2.75" customHeight="1" x14ac:dyDescent="0.15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7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2.75" customHeight="1" x14ac:dyDescent="0.15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7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2.75" customHeight="1" x14ac:dyDescent="0.15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7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2.75" customHeight="1" x14ac:dyDescent="0.15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7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2.75" customHeight="1" x14ac:dyDescent="0.15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7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2.75" customHeight="1" x14ac:dyDescent="0.15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7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2.75" customHeight="1" x14ac:dyDescent="0.15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7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2.75" customHeight="1" x14ac:dyDescent="0.15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7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2.75" customHeight="1" x14ac:dyDescent="0.15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7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2.75" customHeight="1" x14ac:dyDescent="0.15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7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2.75" customHeight="1" x14ac:dyDescent="0.15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7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2.75" customHeight="1" x14ac:dyDescent="0.15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7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2.75" customHeight="1" x14ac:dyDescent="0.15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7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2.75" customHeight="1" x14ac:dyDescent="0.15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7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2.75" customHeight="1" x14ac:dyDescent="0.15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7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2.75" customHeight="1" x14ac:dyDescent="0.15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7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2.75" customHeight="1" x14ac:dyDescent="0.15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7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2.75" customHeight="1" x14ac:dyDescent="0.15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7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2.75" customHeight="1" x14ac:dyDescent="0.15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7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2.75" customHeight="1" x14ac:dyDescent="0.15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7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2.75" customHeight="1" x14ac:dyDescent="0.15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7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2.75" customHeight="1" x14ac:dyDescent="0.15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7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2.75" customHeight="1" x14ac:dyDescent="0.15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7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2.75" customHeight="1" x14ac:dyDescent="0.15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7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2.75" customHeight="1" x14ac:dyDescent="0.15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7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2.75" customHeight="1" x14ac:dyDescent="0.15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7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2.75" customHeight="1" x14ac:dyDescent="0.15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7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2.75" customHeight="1" x14ac:dyDescent="0.15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7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2.75" customHeight="1" x14ac:dyDescent="0.15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7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2.75" customHeight="1" x14ac:dyDescent="0.15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7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2.75" customHeight="1" x14ac:dyDescent="0.15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7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2.75" customHeight="1" x14ac:dyDescent="0.15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7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2.75" customHeight="1" x14ac:dyDescent="0.15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7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2.75" customHeight="1" x14ac:dyDescent="0.15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7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2.75" customHeight="1" x14ac:dyDescent="0.15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7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2.75" customHeight="1" x14ac:dyDescent="0.15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7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2.75" customHeight="1" x14ac:dyDescent="0.15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7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2.75" customHeight="1" x14ac:dyDescent="0.15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7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2.75" customHeight="1" x14ac:dyDescent="0.15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7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2.75" customHeight="1" x14ac:dyDescent="0.15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7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2.75" customHeight="1" x14ac:dyDescent="0.15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7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2.75" customHeight="1" x14ac:dyDescent="0.15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7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2.75" customHeight="1" x14ac:dyDescent="0.15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7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2.75" customHeight="1" x14ac:dyDescent="0.15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7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2.75" customHeight="1" x14ac:dyDescent="0.15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7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2.75" customHeight="1" x14ac:dyDescent="0.15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7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2.75" customHeight="1" x14ac:dyDescent="0.15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7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2.75" customHeight="1" x14ac:dyDescent="0.15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7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2.75" customHeight="1" x14ac:dyDescent="0.15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7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2.75" customHeight="1" x14ac:dyDescent="0.15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7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2.75" customHeight="1" x14ac:dyDescent="0.15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7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2.75" customHeight="1" x14ac:dyDescent="0.15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7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2.75" customHeight="1" x14ac:dyDescent="0.15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7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2.75" customHeight="1" x14ac:dyDescent="0.15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7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2.75" customHeight="1" x14ac:dyDescent="0.15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7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2.75" customHeight="1" x14ac:dyDescent="0.15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7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2.75" customHeight="1" x14ac:dyDescent="0.15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7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2.75" customHeight="1" x14ac:dyDescent="0.15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7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2.75" customHeight="1" x14ac:dyDescent="0.15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7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2.75" customHeight="1" x14ac:dyDescent="0.15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7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2.75" customHeight="1" x14ac:dyDescent="0.15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7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2.75" customHeight="1" x14ac:dyDescent="0.15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7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2.75" customHeight="1" x14ac:dyDescent="0.15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7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2.75" customHeight="1" x14ac:dyDescent="0.15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7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2.75" customHeight="1" x14ac:dyDescent="0.15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7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2.75" customHeight="1" x14ac:dyDescent="0.15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7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2.75" customHeight="1" x14ac:dyDescent="0.15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7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2.75" customHeight="1" x14ac:dyDescent="0.15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7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2.75" customHeight="1" x14ac:dyDescent="0.15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7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2.75" customHeight="1" x14ac:dyDescent="0.15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7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2.75" customHeight="1" x14ac:dyDescent="0.15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7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2.75" customHeight="1" x14ac:dyDescent="0.15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7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2.75" customHeight="1" x14ac:dyDescent="0.15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7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2.75" customHeight="1" x14ac:dyDescent="0.15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7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2.75" customHeight="1" x14ac:dyDescent="0.15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7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2.75" customHeight="1" x14ac:dyDescent="0.15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7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2.75" customHeight="1" x14ac:dyDescent="0.15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7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2.75" customHeight="1" x14ac:dyDescent="0.15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7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2.75" customHeight="1" x14ac:dyDescent="0.15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7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2.75" customHeight="1" x14ac:dyDescent="0.15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7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2.75" customHeight="1" x14ac:dyDescent="0.15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7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2.75" customHeight="1" x14ac:dyDescent="0.15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7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2.75" customHeight="1" x14ac:dyDescent="0.15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7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2.75" customHeight="1" x14ac:dyDescent="0.15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7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2.75" customHeight="1" x14ac:dyDescent="0.15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7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2.75" customHeight="1" x14ac:dyDescent="0.15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7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2.75" customHeight="1" x14ac:dyDescent="0.15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7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2.75" customHeight="1" x14ac:dyDescent="0.15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7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2.75" customHeight="1" x14ac:dyDescent="0.15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7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2.75" customHeight="1" x14ac:dyDescent="0.15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7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2.75" customHeight="1" x14ac:dyDescent="0.15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7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2.75" customHeight="1" x14ac:dyDescent="0.15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7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2.75" customHeight="1" x14ac:dyDescent="0.15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7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2.75" customHeight="1" x14ac:dyDescent="0.15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7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2.75" customHeight="1" x14ac:dyDescent="0.15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7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2.75" customHeight="1" x14ac:dyDescent="0.15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7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2.75" customHeight="1" x14ac:dyDescent="0.15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7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2.75" customHeight="1" x14ac:dyDescent="0.15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7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2.75" customHeight="1" x14ac:dyDescent="0.15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7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2.75" customHeight="1" x14ac:dyDescent="0.15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7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2.75" customHeight="1" x14ac:dyDescent="0.15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7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2.75" customHeight="1" x14ac:dyDescent="0.15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7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2.75" customHeight="1" x14ac:dyDescent="0.15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7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2.75" customHeight="1" x14ac:dyDescent="0.15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7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2.75" customHeight="1" x14ac:dyDescent="0.15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7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2.75" customHeight="1" x14ac:dyDescent="0.15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7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2.75" customHeight="1" x14ac:dyDescent="0.15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7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2.75" customHeight="1" x14ac:dyDescent="0.15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7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2.75" customHeight="1" x14ac:dyDescent="0.15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7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2.75" customHeight="1" x14ac:dyDescent="0.15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7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2.75" customHeight="1" x14ac:dyDescent="0.15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7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2.75" customHeight="1" x14ac:dyDescent="0.15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7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2.75" customHeight="1" x14ac:dyDescent="0.15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7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2.75" customHeight="1" x14ac:dyDescent="0.15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7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2.75" customHeight="1" x14ac:dyDescent="0.15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7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2.75" customHeight="1" x14ac:dyDescent="0.15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7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2.75" customHeight="1" x14ac:dyDescent="0.15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7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2.75" customHeight="1" x14ac:dyDescent="0.15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7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2.75" customHeight="1" x14ac:dyDescent="0.15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7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2.75" customHeight="1" x14ac:dyDescent="0.15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7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2.75" customHeight="1" x14ac:dyDescent="0.15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7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2.75" customHeight="1" x14ac:dyDescent="0.15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7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2.75" customHeight="1" x14ac:dyDescent="0.15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7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2.75" customHeight="1" x14ac:dyDescent="0.15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7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2.75" customHeight="1" x14ac:dyDescent="0.15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7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2.75" customHeight="1" x14ac:dyDescent="0.15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7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2.75" customHeight="1" x14ac:dyDescent="0.15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7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2.75" customHeight="1" x14ac:dyDescent="0.15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7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2.75" customHeight="1" x14ac:dyDescent="0.15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7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2.75" customHeight="1" x14ac:dyDescent="0.15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7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2.75" customHeight="1" x14ac:dyDescent="0.15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7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2.75" customHeight="1" x14ac:dyDescent="0.15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7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2.75" customHeight="1" x14ac:dyDescent="0.15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7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2.75" customHeight="1" x14ac:dyDescent="0.15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7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2.75" customHeight="1" x14ac:dyDescent="0.15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7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2.75" customHeight="1" x14ac:dyDescent="0.15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7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2.75" customHeight="1" x14ac:dyDescent="0.15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7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2.75" customHeight="1" x14ac:dyDescent="0.15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7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2.75" customHeight="1" x14ac:dyDescent="0.15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7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2.75" customHeight="1" x14ac:dyDescent="0.15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7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2.75" customHeight="1" x14ac:dyDescent="0.15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7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2.75" customHeight="1" x14ac:dyDescent="0.15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7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2.75" customHeight="1" x14ac:dyDescent="0.15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7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2.75" customHeight="1" x14ac:dyDescent="0.15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7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2.75" customHeight="1" x14ac:dyDescent="0.15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7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2.75" customHeight="1" x14ac:dyDescent="0.15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7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2.75" customHeight="1" x14ac:dyDescent="0.15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7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2.75" customHeight="1" x14ac:dyDescent="0.15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7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2.75" customHeight="1" x14ac:dyDescent="0.15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7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2.75" customHeight="1" x14ac:dyDescent="0.15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7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2.75" customHeight="1" x14ac:dyDescent="0.15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7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2.75" customHeight="1" x14ac:dyDescent="0.15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7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2.75" customHeight="1" x14ac:dyDescent="0.15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7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2.75" customHeight="1" x14ac:dyDescent="0.15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7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2.75" customHeight="1" x14ac:dyDescent="0.15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7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2.75" customHeight="1" x14ac:dyDescent="0.15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7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2.75" customHeight="1" x14ac:dyDescent="0.15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7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2.75" customHeight="1" x14ac:dyDescent="0.15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7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2.75" customHeight="1" x14ac:dyDescent="0.15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7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2.75" customHeight="1" x14ac:dyDescent="0.15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7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2.75" customHeight="1" x14ac:dyDescent="0.15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7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2.75" customHeight="1" x14ac:dyDescent="0.15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7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2.75" customHeight="1" x14ac:dyDescent="0.15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7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2.75" customHeight="1" x14ac:dyDescent="0.15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7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2.75" customHeight="1" x14ac:dyDescent="0.15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7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2.75" customHeight="1" x14ac:dyDescent="0.15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7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2.75" customHeight="1" x14ac:dyDescent="0.15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7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2.75" customHeight="1" x14ac:dyDescent="0.15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7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2.75" customHeight="1" x14ac:dyDescent="0.15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7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2.75" customHeight="1" x14ac:dyDescent="0.15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7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2.75" customHeight="1" x14ac:dyDescent="0.15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7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2.75" customHeight="1" x14ac:dyDescent="0.15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7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2.75" customHeight="1" x14ac:dyDescent="0.15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7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2.75" customHeight="1" x14ac:dyDescent="0.15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7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2.75" customHeight="1" x14ac:dyDescent="0.15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7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2.75" customHeight="1" x14ac:dyDescent="0.15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7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2.75" customHeight="1" x14ac:dyDescent="0.15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7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2.75" customHeight="1" x14ac:dyDescent="0.15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7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2.75" customHeight="1" x14ac:dyDescent="0.15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7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2.75" customHeight="1" x14ac:dyDescent="0.15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7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2.75" customHeight="1" x14ac:dyDescent="0.15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7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2.75" customHeight="1" x14ac:dyDescent="0.15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7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2.75" customHeight="1" x14ac:dyDescent="0.15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7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2.75" customHeight="1" x14ac:dyDescent="0.15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7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2.75" customHeight="1" x14ac:dyDescent="0.15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7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2.75" customHeight="1" x14ac:dyDescent="0.15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7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2.75" customHeight="1" x14ac:dyDescent="0.15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7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2.75" customHeight="1" x14ac:dyDescent="0.15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7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2.75" customHeight="1" x14ac:dyDescent="0.15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7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2.75" customHeight="1" x14ac:dyDescent="0.15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7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2.75" customHeight="1" x14ac:dyDescent="0.15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7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2.75" customHeight="1" x14ac:dyDescent="0.15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7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2.75" customHeight="1" x14ac:dyDescent="0.15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7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2.75" customHeight="1" x14ac:dyDescent="0.15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7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2.75" customHeight="1" x14ac:dyDescent="0.15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7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2.75" customHeight="1" x14ac:dyDescent="0.15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7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2.75" customHeight="1" x14ac:dyDescent="0.15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7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2.75" customHeight="1" x14ac:dyDescent="0.15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7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2.75" customHeight="1" x14ac:dyDescent="0.15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7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2.75" customHeight="1" x14ac:dyDescent="0.15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7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2.75" customHeight="1" x14ac:dyDescent="0.15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7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2.75" customHeight="1" x14ac:dyDescent="0.15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7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2.75" customHeight="1" x14ac:dyDescent="0.15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7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2.75" customHeight="1" x14ac:dyDescent="0.15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7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2.75" customHeight="1" x14ac:dyDescent="0.15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7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2.75" customHeight="1" x14ac:dyDescent="0.15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7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2.75" customHeight="1" x14ac:dyDescent="0.15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7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2.75" customHeight="1" x14ac:dyDescent="0.15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7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2.75" customHeight="1" x14ac:dyDescent="0.15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7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2.75" customHeight="1" x14ac:dyDescent="0.15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7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2.75" customHeight="1" x14ac:dyDescent="0.15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7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2.75" customHeight="1" x14ac:dyDescent="0.15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7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2.75" customHeight="1" x14ac:dyDescent="0.15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7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2.75" customHeight="1" x14ac:dyDescent="0.15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7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2.75" customHeight="1" x14ac:dyDescent="0.15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7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2.75" customHeight="1" x14ac:dyDescent="0.15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7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2.75" customHeight="1" x14ac:dyDescent="0.15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7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2.75" customHeight="1" x14ac:dyDescent="0.15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7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2.75" customHeight="1" x14ac:dyDescent="0.15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7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2.75" customHeight="1" x14ac:dyDescent="0.15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7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2.75" customHeight="1" x14ac:dyDescent="0.15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7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2.75" customHeight="1" x14ac:dyDescent="0.15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7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2.75" customHeight="1" x14ac:dyDescent="0.15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7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2.75" customHeight="1" x14ac:dyDescent="0.15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7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2.75" customHeight="1" x14ac:dyDescent="0.15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7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2.75" customHeight="1" x14ac:dyDescent="0.15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7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2.75" customHeight="1" x14ac:dyDescent="0.15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7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2.75" customHeight="1" x14ac:dyDescent="0.15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7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2.75" customHeight="1" x14ac:dyDescent="0.15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7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2.75" customHeight="1" x14ac:dyDescent="0.15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7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2.75" customHeight="1" x14ac:dyDescent="0.15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7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2.75" customHeight="1" x14ac:dyDescent="0.15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7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2.75" customHeight="1" x14ac:dyDescent="0.15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7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2.75" customHeight="1" x14ac:dyDescent="0.15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7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2.75" customHeight="1" x14ac:dyDescent="0.15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7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2.75" customHeight="1" x14ac:dyDescent="0.15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7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2.75" customHeight="1" x14ac:dyDescent="0.15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7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2.75" customHeight="1" x14ac:dyDescent="0.15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7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2.75" customHeight="1" x14ac:dyDescent="0.15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7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2.75" customHeight="1" x14ac:dyDescent="0.15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7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2.75" customHeight="1" x14ac:dyDescent="0.15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7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2.75" customHeight="1" x14ac:dyDescent="0.15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7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2.75" customHeight="1" x14ac:dyDescent="0.15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7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2.75" customHeight="1" x14ac:dyDescent="0.15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7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2.75" customHeight="1" x14ac:dyDescent="0.15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7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2.75" customHeight="1" x14ac:dyDescent="0.15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7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2.75" customHeight="1" x14ac:dyDescent="0.15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7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2.75" customHeight="1" x14ac:dyDescent="0.15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7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2.75" customHeight="1" x14ac:dyDescent="0.15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7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2.75" customHeight="1" x14ac:dyDescent="0.15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7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2.75" customHeight="1" x14ac:dyDescent="0.15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7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2.75" customHeight="1" x14ac:dyDescent="0.15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7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2.75" customHeight="1" x14ac:dyDescent="0.15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7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2.75" customHeight="1" x14ac:dyDescent="0.15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7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2.75" customHeight="1" x14ac:dyDescent="0.15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7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2.75" customHeight="1" x14ac:dyDescent="0.15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7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2.75" customHeight="1" x14ac:dyDescent="0.15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7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2.75" customHeight="1" x14ac:dyDescent="0.15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7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2.75" customHeight="1" x14ac:dyDescent="0.15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7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2.75" customHeight="1" x14ac:dyDescent="0.15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7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2.75" customHeight="1" x14ac:dyDescent="0.15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7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2.75" customHeight="1" x14ac:dyDescent="0.15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7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2.75" customHeight="1" x14ac:dyDescent="0.15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7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2.75" customHeight="1" x14ac:dyDescent="0.15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7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2.75" customHeight="1" x14ac:dyDescent="0.15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7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2.75" customHeight="1" x14ac:dyDescent="0.15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7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2.75" customHeight="1" x14ac:dyDescent="0.15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7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2.75" customHeight="1" x14ac:dyDescent="0.15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7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2.75" customHeight="1" x14ac:dyDescent="0.15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7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2.75" customHeight="1" x14ac:dyDescent="0.15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7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2.75" customHeight="1" x14ac:dyDescent="0.15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7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2.75" customHeight="1" x14ac:dyDescent="0.15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7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2.75" customHeight="1" x14ac:dyDescent="0.15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7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2.75" customHeight="1" x14ac:dyDescent="0.15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7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2.75" customHeight="1" x14ac:dyDescent="0.15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7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2.75" customHeight="1" x14ac:dyDescent="0.15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7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2.75" customHeight="1" x14ac:dyDescent="0.15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7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2.75" customHeight="1" x14ac:dyDescent="0.15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7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2.75" customHeight="1" x14ac:dyDescent="0.15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7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2.75" customHeight="1" x14ac:dyDescent="0.15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7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2.75" customHeight="1" x14ac:dyDescent="0.15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7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2.75" customHeight="1" x14ac:dyDescent="0.15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7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2.75" customHeight="1" x14ac:dyDescent="0.15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7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2.75" customHeight="1" x14ac:dyDescent="0.15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7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2.75" customHeight="1" x14ac:dyDescent="0.15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7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2.75" customHeight="1" x14ac:dyDescent="0.15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7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2.75" customHeight="1" x14ac:dyDescent="0.15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7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2.75" customHeight="1" x14ac:dyDescent="0.15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7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2.75" customHeight="1" x14ac:dyDescent="0.15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7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2.75" customHeight="1" x14ac:dyDescent="0.15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7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2.75" customHeight="1" x14ac:dyDescent="0.15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7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2.75" customHeight="1" x14ac:dyDescent="0.15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7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2.75" customHeight="1" x14ac:dyDescent="0.15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7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2.75" customHeight="1" x14ac:dyDescent="0.15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7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2.75" customHeight="1" x14ac:dyDescent="0.15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7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2.75" customHeight="1" x14ac:dyDescent="0.15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7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2.75" customHeight="1" x14ac:dyDescent="0.15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7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2.75" customHeight="1" x14ac:dyDescent="0.15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7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2.75" customHeight="1" x14ac:dyDescent="0.15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7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2.75" customHeight="1" x14ac:dyDescent="0.15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7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2.75" customHeight="1" x14ac:dyDescent="0.15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7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2.75" customHeight="1" x14ac:dyDescent="0.15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7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2.75" customHeight="1" x14ac:dyDescent="0.15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7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2.75" customHeight="1" x14ac:dyDescent="0.15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7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2.75" customHeight="1" x14ac:dyDescent="0.15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7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2.75" customHeight="1" x14ac:dyDescent="0.15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7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2.75" customHeight="1" x14ac:dyDescent="0.15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7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2.75" customHeight="1" x14ac:dyDescent="0.15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7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2.75" customHeight="1" x14ac:dyDescent="0.15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7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2.75" customHeight="1" x14ac:dyDescent="0.15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7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2.75" customHeight="1" x14ac:dyDescent="0.15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7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2.75" customHeight="1" x14ac:dyDescent="0.15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7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2.75" customHeight="1" x14ac:dyDescent="0.15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7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2.75" customHeight="1" x14ac:dyDescent="0.15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7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2.75" customHeight="1" x14ac:dyDescent="0.15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7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2.75" customHeight="1" x14ac:dyDescent="0.15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7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2.75" customHeight="1" x14ac:dyDescent="0.15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7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2.75" customHeight="1" x14ac:dyDescent="0.15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7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2.75" customHeight="1" x14ac:dyDescent="0.15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7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2.75" customHeight="1" x14ac:dyDescent="0.15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7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2.75" customHeight="1" x14ac:dyDescent="0.15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7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2.75" customHeight="1" x14ac:dyDescent="0.15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7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2.75" customHeight="1" x14ac:dyDescent="0.15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7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2.75" customHeight="1" x14ac:dyDescent="0.15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7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2.75" customHeight="1" x14ac:dyDescent="0.15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7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2.75" customHeight="1" x14ac:dyDescent="0.15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7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2.75" customHeight="1" x14ac:dyDescent="0.15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7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2.75" customHeight="1" x14ac:dyDescent="0.15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7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ht="12.75" customHeight="1" x14ac:dyDescent="0.15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7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ht="12.75" customHeight="1" x14ac:dyDescent="0.15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7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ht="12.75" customHeight="1" x14ac:dyDescent="0.15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7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ht="12.75" customHeight="1" x14ac:dyDescent="0.15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7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ht="12.75" customHeight="1" x14ac:dyDescent="0.15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7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ht="12.75" customHeight="1" x14ac:dyDescent="0.15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7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ht="12.75" customHeight="1" x14ac:dyDescent="0.15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7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ht="12.75" customHeight="1" x14ac:dyDescent="0.15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7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ht="12.75" customHeight="1" x14ac:dyDescent="0.15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7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ht="12.75" customHeight="1" x14ac:dyDescent="0.15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7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ht="12.75" customHeight="1" x14ac:dyDescent="0.15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7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ht="12.75" customHeight="1" x14ac:dyDescent="0.15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7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ht="12.75" customHeight="1" x14ac:dyDescent="0.15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7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ht="12.75" customHeight="1" x14ac:dyDescent="0.15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7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ht="12.75" customHeight="1" x14ac:dyDescent="0.15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7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ht="12.75" customHeight="1" x14ac:dyDescent="0.15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7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ht="12.75" customHeight="1" x14ac:dyDescent="0.15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7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ht="12.75" customHeight="1" x14ac:dyDescent="0.15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7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ht="12.75" customHeight="1" x14ac:dyDescent="0.15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7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ht="12.75" customHeight="1" x14ac:dyDescent="0.15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7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ht="12.75" customHeight="1" x14ac:dyDescent="0.15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7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ht="12.75" customHeight="1" x14ac:dyDescent="0.15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7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ht="12.75" customHeight="1" x14ac:dyDescent="0.15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7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ht="12.75" customHeight="1" x14ac:dyDescent="0.15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7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ht="12.75" customHeight="1" x14ac:dyDescent="0.15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7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ht="12.75" customHeight="1" x14ac:dyDescent="0.15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7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ht="12.75" customHeight="1" x14ac:dyDescent="0.15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7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ht="12.75" customHeight="1" x14ac:dyDescent="0.15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7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ht="12.75" customHeight="1" x14ac:dyDescent="0.15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7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ht="12.75" customHeight="1" x14ac:dyDescent="0.15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7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ht="12.75" customHeight="1" x14ac:dyDescent="0.15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7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ht="12.75" customHeight="1" x14ac:dyDescent="0.15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7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ht="12.75" customHeight="1" x14ac:dyDescent="0.15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7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ht="12.75" customHeight="1" x14ac:dyDescent="0.15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7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ht="12.75" customHeight="1" x14ac:dyDescent="0.15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7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ht="12.75" customHeight="1" x14ac:dyDescent="0.15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7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ht="12.75" customHeight="1" x14ac:dyDescent="0.15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7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ht="12.75" customHeight="1" x14ac:dyDescent="0.15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7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ht="12.75" customHeight="1" x14ac:dyDescent="0.15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7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ht="12.75" customHeight="1" x14ac:dyDescent="0.15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7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ht="12.75" customHeight="1" x14ac:dyDescent="0.15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7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ht="12.75" customHeight="1" x14ac:dyDescent="0.15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7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ht="12.75" customHeight="1" x14ac:dyDescent="0.15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7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ht="12.75" customHeight="1" x14ac:dyDescent="0.15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7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ht="12.75" customHeight="1" x14ac:dyDescent="0.15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7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ht="12.75" customHeight="1" x14ac:dyDescent="0.15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7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ht="12.75" customHeight="1" x14ac:dyDescent="0.15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7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ht="12.75" customHeight="1" x14ac:dyDescent="0.15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7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ht="12.75" customHeight="1" x14ac:dyDescent="0.15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7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ht="12.75" customHeight="1" x14ac:dyDescent="0.15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7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ht="12.75" customHeight="1" x14ac:dyDescent="0.15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7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ht="12.75" customHeight="1" x14ac:dyDescent="0.15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7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ht="12.75" customHeight="1" x14ac:dyDescent="0.15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7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ht="12.75" customHeight="1" x14ac:dyDescent="0.15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7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ht="12.75" customHeight="1" x14ac:dyDescent="0.15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7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ht="12.75" customHeight="1" x14ac:dyDescent="0.15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7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ht="12.75" customHeight="1" x14ac:dyDescent="0.15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7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ht="12.75" customHeight="1" x14ac:dyDescent="0.15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7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ht="12.75" customHeight="1" x14ac:dyDescent="0.15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7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ht="12.75" customHeight="1" x14ac:dyDescent="0.15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7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ht="12.75" customHeight="1" x14ac:dyDescent="0.15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7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ht="12.75" customHeight="1" x14ac:dyDescent="0.15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7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ht="12.75" customHeight="1" x14ac:dyDescent="0.15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7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ht="12.75" customHeight="1" x14ac:dyDescent="0.15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7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ht="12.75" customHeight="1" x14ac:dyDescent="0.15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7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ht="12.75" customHeight="1" x14ac:dyDescent="0.15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7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ht="12.75" customHeight="1" x14ac:dyDescent="0.15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7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ht="12.75" customHeight="1" x14ac:dyDescent="0.15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7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ht="12.75" customHeight="1" x14ac:dyDescent="0.15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7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ht="12.75" customHeight="1" x14ac:dyDescent="0.15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7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ht="12.75" customHeight="1" x14ac:dyDescent="0.15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7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ht="12.75" customHeight="1" x14ac:dyDescent="0.15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7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ht="12.75" customHeight="1" x14ac:dyDescent="0.15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7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ht="12.75" customHeight="1" x14ac:dyDescent="0.15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7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ht="12.75" customHeight="1" x14ac:dyDescent="0.15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7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ht="12.75" customHeight="1" x14ac:dyDescent="0.15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7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ht="12.75" customHeight="1" x14ac:dyDescent="0.15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7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ht="12.75" customHeight="1" x14ac:dyDescent="0.15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7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ht="12.75" customHeight="1" x14ac:dyDescent="0.15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7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ht="12.75" customHeight="1" x14ac:dyDescent="0.15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7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ht="12.75" customHeight="1" x14ac:dyDescent="0.15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7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ht="12.75" customHeight="1" x14ac:dyDescent="0.15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7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ht="12.75" customHeight="1" x14ac:dyDescent="0.15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7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ht="12.75" customHeight="1" x14ac:dyDescent="0.15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7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ht="12.75" customHeight="1" x14ac:dyDescent="0.15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7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ht="12.75" customHeight="1" x14ac:dyDescent="0.15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7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ht="12.75" customHeight="1" x14ac:dyDescent="0.15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7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ht="12.75" customHeight="1" x14ac:dyDescent="0.15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7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ht="12.75" customHeight="1" x14ac:dyDescent="0.15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7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ht="12.75" customHeight="1" x14ac:dyDescent="0.15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7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ht="12.75" customHeight="1" x14ac:dyDescent="0.15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7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ht="12.75" customHeight="1" x14ac:dyDescent="0.15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7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ht="12.75" customHeight="1" x14ac:dyDescent="0.15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7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ht="12.75" customHeight="1" x14ac:dyDescent="0.15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7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ht="12.75" customHeight="1" x14ac:dyDescent="0.15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7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ht="12.75" customHeight="1" x14ac:dyDescent="0.15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7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ht="12.75" customHeight="1" x14ac:dyDescent="0.15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7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ht="12.75" customHeight="1" x14ac:dyDescent="0.15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7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ht="12.75" customHeight="1" x14ac:dyDescent="0.15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7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ht="12.75" customHeight="1" x14ac:dyDescent="0.15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7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ht="12.75" customHeight="1" x14ac:dyDescent="0.15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7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ht="12.75" customHeight="1" x14ac:dyDescent="0.15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7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ht="12.75" customHeight="1" x14ac:dyDescent="0.15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7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ht="12.75" customHeight="1" x14ac:dyDescent="0.15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7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ht="12.75" customHeight="1" x14ac:dyDescent="0.15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7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ht="12.75" customHeight="1" x14ac:dyDescent="0.15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7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ht="12.75" customHeight="1" x14ac:dyDescent="0.15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7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ht="12.75" customHeight="1" x14ac:dyDescent="0.15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7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ht="12.75" customHeight="1" x14ac:dyDescent="0.15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7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ht="12.75" customHeight="1" x14ac:dyDescent="0.15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7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ht="12.75" customHeight="1" x14ac:dyDescent="0.15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7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ht="12.75" customHeight="1" x14ac:dyDescent="0.15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7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ht="12.75" customHeight="1" x14ac:dyDescent="0.15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7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ht="12.75" customHeight="1" x14ac:dyDescent="0.15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7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ht="12.75" customHeight="1" x14ac:dyDescent="0.15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7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ht="12.75" customHeight="1" x14ac:dyDescent="0.15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7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ht="12.75" customHeight="1" x14ac:dyDescent="0.15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7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ht="12.75" customHeight="1" x14ac:dyDescent="0.15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7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ht="12.75" customHeight="1" x14ac:dyDescent="0.15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7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ht="12.75" customHeight="1" x14ac:dyDescent="0.15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7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ht="12.75" customHeight="1" x14ac:dyDescent="0.15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7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ht="12.75" customHeight="1" x14ac:dyDescent="0.15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7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ht="12.75" customHeight="1" x14ac:dyDescent="0.15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7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ht="12.75" customHeight="1" x14ac:dyDescent="0.15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7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ht="12.75" customHeight="1" x14ac:dyDescent="0.15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7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ht="12.75" customHeight="1" x14ac:dyDescent="0.15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7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ht="12.75" customHeight="1" x14ac:dyDescent="0.15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7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ht="12.75" customHeight="1" x14ac:dyDescent="0.15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7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ht="12.75" customHeight="1" x14ac:dyDescent="0.15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7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ht="12.75" customHeight="1" x14ac:dyDescent="0.15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7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ht="12.75" customHeight="1" x14ac:dyDescent="0.15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7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ht="12.75" customHeight="1" x14ac:dyDescent="0.15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7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ht="12.75" customHeight="1" x14ac:dyDescent="0.15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7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ht="12.75" customHeight="1" x14ac:dyDescent="0.15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7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ht="12.75" customHeight="1" x14ac:dyDescent="0.15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7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ht="12.75" customHeight="1" x14ac:dyDescent="0.15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7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ht="12.75" customHeight="1" x14ac:dyDescent="0.15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7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ht="12.75" customHeight="1" x14ac:dyDescent="0.15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7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ht="12.75" customHeight="1" x14ac:dyDescent="0.15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7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ht="12.75" customHeight="1" x14ac:dyDescent="0.15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7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ht="12.75" customHeight="1" x14ac:dyDescent="0.15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7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ht="12.75" customHeight="1" x14ac:dyDescent="0.15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7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ht="12.75" customHeight="1" x14ac:dyDescent="0.15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7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ht="12.75" customHeight="1" x14ac:dyDescent="0.15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7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ht="12.75" customHeight="1" x14ac:dyDescent="0.15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7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ht="12.75" customHeight="1" x14ac:dyDescent="0.15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7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ht="12.75" customHeight="1" x14ac:dyDescent="0.15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7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ht="12.75" customHeight="1" x14ac:dyDescent="0.15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7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ht="12.75" customHeight="1" x14ac:dyDescent="0.15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7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ht="12.75" customHeight="1" x14ac:dyDescent="0.15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7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ht="12.75" customHeight="1" x14ac:dyDescent="0.15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7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ht="12.75" customHeight="1" x14ac:dyDescent="0.15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7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ht="12.75" customHeight="1" x14ac:dyDescent="0.15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7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ht="12.75" customHeight="1" x14ac:dyDescent="0.15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7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ht="12.75" customHeight="1" x14ac:dyDescent="0.15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7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ht="12.75" customHeight="1" x14ac:dyDescent="0.15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7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ht="12.75" customHeight="1" x14ac:dyDescent="0.15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7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ht="12.75" customHeight="1" x14ac:dyDescent="0.15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7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ht="12.75" customHeight="1" x14ac:dyDescent="0.15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7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ht="12.75" customHeight="1" x14ac:dyDescent="0.15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7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ht="12.75" customHeight="1" x14ac:dyDescent="0.15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7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ht="12.75" customHeight="1" x14ac:dyDescent="0.15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7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ht="12.75" customHeight="1" x14ac:dyDescent="0.15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7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ht="12.75" customHeight="1" x14ac:dyDescent="0.15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7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ht="12.75" customHeight="1" x14ac:dyDescent="0.15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7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ht="12.75" customHeight="1" x14ac:dyDescent="0.15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7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ht="12.75" customHeight="1" x14ac:dyDescent="0.15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7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ht="12.75" customHeight="1" x14ac:dyDescent="0.15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7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ht="12.75" customHeight="1" x14ac:dyDescent="0.15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7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ht="12.75" customHeight="1" x14ac:dyDescent="0.15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7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ht="12.75" customHeight="1" x14ac:dyDescent="0.15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7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ht="12.75" customHeight="1" x14ac:dyDescent="0.15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7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ht="12.75" customHeight="1" x14ac:dyDescent="0.15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7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ht="12.75" customHeight="1" x14ac:dyDescent="0.15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7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ht="12.75" customHeight="1" x14ac:dyDescent="0.15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7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ht="12.75" customHeight="1" x14ac:dyDescent="0.15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7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ht="12.75" customHeight="1" x14ac:dyDescent="0.15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7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ht="12.75" customHeight="1" x14ac:dyDescent="0.15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7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ht="12.75" customHeight="1" x14ac:dyDescent="0.15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7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ht="12.75" customHeight="1" x14ac:dyDescent="0.15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7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ht="12.75" customHeight="1" x14ac:dyDescent="0.15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7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ht="12.75" customHeight="1" x14ac:dyDescent="0.15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7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ht="12.75" customHeight="1" x14ac:dyDescent="0.15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7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ht="12.75" customHeight="1" x14ac:dyDescent="0.15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7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ht="12.75" customHeight="1" x14ac:dyDescent="0.15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7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ht="12.75" customHeight="1" x14ac:dyDescent="0.15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7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ht="12.75" customHeight="1" x14ac:dyDescent="0.15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7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ht="12.75" customHeight="1" x14ac:dyDescent="0.15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7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ht="12.75" customHeight="1" x14ac:dyDescent="0.15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7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ht="12.75" customHeight="1" x14ac:dyDescent="0.15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7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ht="12.75" customHeight="1" x14ac:dyDescent="0.15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7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ht="12.75" customHeight="1" x14ac:dyDescent="0.15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7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ht="12.75" customHeight="1" x14ac:dyDescent="0.15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7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ht="12.75" customHeight="1" x14ac:dyDescent="0.15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7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ht="12.75" customHeight="1" x14ac:dyDescent="0.15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7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ht="12.75" customHeight="1" x14ac:dyDescent="0.15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7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ht="12.75" customHeight="1" x14ac:dyDescent="0.15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7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ht="12.75" customHeight="1" x14ac:dyDescent="0.15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7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ht="12.75" customHeight="1" x14ac:dyDescent="0.15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7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ht="12.75" customHeight="1" x14ac:dyDescent="0.15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7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ht="12.75" customHeight="1" x14ac:dyDescent="0.15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7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ht="12.75" customHeight="1" x14ac:dyDescent="0.15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7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ht="12.75" customHeight="1" x14ac:dyDescent="0.15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7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ht="12.75" customHeight="1" x14ac:dyDescent="0.15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7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ht="12.75" customHeight="1" x14ac:dyDescent="0.15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7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ht="12.75" customHeight="1" x14ac:dyDescent="0.15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7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ht="12.75" customHeight="1" x14ac:dyDescent="0.15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7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ht="12.75" customHeight="1" x14ac:dyDescent="0.15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7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ht="12.75" customHeight="1" x14ac:dyDescent="0.15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7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ht="12.75" customHeight="1" x14ac:dyDescent="0.15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7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ht="12.75" customHeight="1" x14ac:dyDescent="0.15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7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ht="12.75" customHeight="1" x14ac:dyDescent="0.15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7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ht="12.75" customHeight="1" x14ac:dyDescent="0.15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7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ht="12.75" customHeight="1" x14ac:dyDescent="0.15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7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ht="12.75" customHeight="1" x14ac:dyDescent="0.15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7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ht="12.75" customHeight="1" x14ac:dyDescent="0.15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7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ht="12.75" customHeight="1" x14ac:dyDescent="0.15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7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ht="12.75" customHeight="1" x14ac:dyDescent="0.15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7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ht="12.75" customHeight="1" x14ac:dyDescent="0.15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7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ht="12.75" customHeight="1" x14ac:dyDescent="0.15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7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ht="12.75" customHeight="1" x14ac:dyDescent="0.15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7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ht="12.75" customHeight="1" x14ac:dyDescent="0.15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7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ht="12.75" customHeight="1" x14ac:dyDescent="0.15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7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ht="12.75" customHeight="1" x14ac:dyDescent="0.15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7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ht="12.75" customHeight="1" x14ac:dyDescent="0.15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7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ht="12.75" customHeight="1" x14ac:dyDescent="0.15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7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ht="12.75" customHeight="1" x14ac:dyDescent="0.15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7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ht="12.75" customHeight="1" x14ac:dyDescent="0.15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7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ht="12.75" customHeight="1" x14ac:dyDescent="0.15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7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ht="12.75" customHeight="1" x14ac:dyDescent="0.15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7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ht="12.75" customHeight="1" x14ac:dyDescent="0.15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7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ht="12.75" customHeight="1" x14ac:dyDescent="0.15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7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ht="12.75" customHeight="1" x14ac:dyDescent="0.15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7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ht="12.75" customHeight="1" x14ac:dyDescent="0.15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7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ht="12.75" customHeight="1" x14ac:dyDescent="0.15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7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ht="12.75" customHeight="1" x14ac:dyDescent="0.15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7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ht="12.75" customHeight="1" x14ac:dyDescent="0.15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7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ht="12.75" customHeight="1" x14ac:dyDescent="0.15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7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ht="12.75" customHeight="1" x14ac:dyDescent="0.15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7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ht="12.75" customHeight="1" x14ac:dyDescent="0.15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7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ht="12.75" customHeight="1" x14ac:dyDescent="0.15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7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ht="12.75" customHeight="1" x14ac:dyDescent="0.15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7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ht="12.75" customHeight="1" x14ac:dyDescent="0.15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7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ht="12.75" customHeight="1" x14ac:dyDescent="0.15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7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ht="12.75" customHeight="1" x14ac:dyDescent="0.15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7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ht="12.75" customHeight="1" x14ac:dyDescent="0.15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7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ht="12.75" customHeight="1" x14ac:dyDescent="0.15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7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ht="12.75" customHeight="1" x14ac:dyDescent="0.15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7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ht="12.75" customHeight="1" x14ac:dyDescent="0.15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7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ht="12.75" customHeight="1" x14ac:dyDescent="0.15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7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ht="12.75" customHeight="1" x14ac:dyDescent="0.15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7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ht="12.75" customHeight="1" x14ac:dyDescent="0.15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7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ht="12.75" customHeight="1" x14ac:dyDescent="0.15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7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ht="12.75" customHeight="1" x14ac:dyDescent="0.15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7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ht="12.75" customHeight="1" x14ac:dyDescent="0.15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7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ht="12.75" customHeight="1" x14ac:dyDescent="0.15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7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ht="12.75" customHeight="1" x14ac:dyDescent="0.15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7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ht="12.75" customHeight="1" x14ac:dyDescent="0.15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7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ht="12.75" customHeight="1" x14ac:dyDescent="0.15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7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ht="12.75" customHeight="1" x14ac:dyDescent="0.15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7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ht="12.75" customHeight="1" x14ac:dyDescent="0.15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7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ht="12.75" customHeight="1" x14ac:dyDescent="0.15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7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ht="12.75" customHeight="1" x14ac:dyDescent="0.15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7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ht="12.75" customHeight="1" x14ac:dyDescent="0.15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7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ht="12.75" customHeight="1" x14ac:dyDescent="0.15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7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ht="12.75" customHeight="1" x14ac:dyDescent="0.15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7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ht="12.75" customHeight="1" x14ac:dyDescent="0.15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7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ht="12.75" customHeight="1" x14ac:dyDescent="0.15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7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ht="12.75" customHeight="1" x14ac:dyDescent="0.15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7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ht="12.75" customHeight="1" x14ac:dyDescent="0.15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7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ht="12.75" customHeight="1" x14ac:dyDescent="0.15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7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ht="12.75" customHeight="1" x14ac:dyDescent="0.15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7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ht="12.75" customHeight="1" x14ac:dyDescent="0.15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7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ht="12.75" customHeight="1" x14ac:dyDescent="0.15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7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ht="12.75" customHeight="1" x14ac:dyDescent="0.15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7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ht="12.75" customHeight="1" x14ac:dyDescent="0.15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7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ht="12.75" customHeight="1" x14ac:dyDescent="0.15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7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ht="12.75" customHeight="1" x14ac:dyDescent="0.15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7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ht="12.75" customHeight="1" x14ac:dyDescent="0.15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7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ht="12.75" customHeight="1" x14ac:dyDescent="0.15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7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ht="12.75" customHeight="1" x14ac:dyDescent="0.15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7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ht="12.75" customHeight="1" x14ac:dyDescent="0.15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7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ht="12.75" customHeight="1" x14ac:dyDescent="0.15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7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ht="12.75" customHeight="1" x14ac:dyDescent="0.15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7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ht="12.75" customHeight="1" x14ac:dyDescent="0.15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7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ht="12.75" customHeight="1" x14ac:dyDescent="0.15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7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ht="12.75" customHeight="1" x14ac:dyDescent="0.15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7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ht="12.75" customHeight="1" x14ac:dyDescent="0.15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7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ht="12.75" customHeight="1" x14ac:dyDescent="0.15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7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ht="12.75" customHeight="1" x14ac:dyDescent="0.15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7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ht="12.75" customHeight="1" x14ac:dyDescent="0.15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7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ht="12.75" customHeight="1" x14ac:dyDescent="0.15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7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ht="12.75" customHeight="1" x14ac:dyDescent="0.15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7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ht="12.75" customHeight="1" x14ac:dyDescent="0.15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7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ht="12.75" customHeight="1" x14ac:dyDescent="0.15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7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ht="12.75" customHeight="1" x14ac:dyDescent="0.15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7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ht="12.75" customHeight="1" x14ac:dyDescent="0.15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7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ht="12.75" customHeight="1" x14ac:dyDescent="0.15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7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ht="12.75" customHeight="1" x14ac:dyDescent="0.15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7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ht="12.75" customHeight="1" x14ac:dyDescent="0.15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7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ht="12.75" customHeight="1" x14ac:dyDescent="0.15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7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ht="12.75" customHeight="1" x14ac:dyDescent="0.15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7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ht="12.75" customHeight="1" x14ac:dyDescent="0.15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7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ht="12.75" customHeight="1" x14ac:dyDescent="0.15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7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ht="12.75" customHeight="1" x14ac:dyDescent="0.15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7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ht="12.75" customHeight="1" x14ac:dyDescent="0.15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7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ht="12.75" customHeight="1" x14ac:dyDescent="0.15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7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ht="12.75" customHeight="1" x14ac:dyDescent="0.15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7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ht="12.75" customHeight="1" x14ac:dyDescent="0.15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7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ht="12.75" customHeight="1" x14ac:dyDescent="0.15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7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ht="12.75" customHeight="1" x14ac:dyDescent="0.15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7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ht="12.75" customHeight="1" x14ac:dyDescent="0.15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7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ht="12.75" customHeight="1" x14ac:dyDescent="0.15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7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ht="12.75" customHeight="1" x14ac:dyDescent="0.15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7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ht="12.75" customHeight="1" x14ac:dyDescent="0.15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7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ht="12.75" customHeight="1" x14ac:dyDescent="0.15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7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ht="12.75" customHeight="1" x14ac:dyDescent="0.15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7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ht="12.75" customHeight="1" x14ac:dyDescent="0.15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7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ht="12.75" customHeight="1" x14ac:dyDescent="0.15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7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ht="12.75" customHeight="1" x14ac:dyDescent="0.15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7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ht="12.75" customHeight="1" x14ac:dyDescent="0.15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7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ht="12.75" customHeight="1" x14ac:dyDescent="0.15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7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ht="12.75" customHeight="1" x14ac:dyDescent="0.15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7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ht="12.75" customHeight="1" x14ac:dyDescent="0.15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7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ht="12.75" customHeight="1" x14ac:dyDescent="0.15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7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ht="12.75" customHeight="1" x14ac:dyDescent="0.15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7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ht="12.75" customHeight="1" x14ac:dyDescent="0.15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7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ht="12.75" customHeight="1" x14ac:dyDescent="0.15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7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ht="12.75" customHeight="1" x14ac:dyDescent="0.15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7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ht="12.75" customHeight="1" x14ac:dyDescent="0.15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7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</sheetData>
  <autoFilter ref="A4:AJ19" xr:uid="{00000000-0009-0000-0000-000000000000}"/>
  <printOptions horizontalCentered="1" verticalCentered="1" gridLines="1"/>
  <pageMargins left="0" right="0" top="0.25" bottom="0.2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Labor rates</vt:lpstr>
      <vt:lpstr>'Labor rates'!Z_188383C3_BBEC_4AD2_BF1F_7BE8B6F5FF0D_.wvu.PrintArea</vt:lpstr>
      <vt:lpstr>'Labor rates'!Z_188383C3_BBEC_4AD2_BF1F_7BE8B6F5FF0D_.wvu.PrintTitles</vt:lpstr>
      <vt:lpstr>'Labor rates'!Z_28C2AC0D_E338_4355_B5D7_7A2723AC9096_.wvu.PrintArea</vt:lpstr>
      <vt:lpstr>'Labor rates'!Z_28C2AC0D_E338_4355_B5D7_7A2723AC9096_.wvu.PrintTitles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Stern</cp:lastModifiedBy>
  <dcterms:modified xsi:type="dcterms:W3CDTF">2021-01-14T16:02:03Z</dcterms:modified>
</cp:coreProperties>
</file>